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企业" sheetId="2" r:id="rId1"/>
    <sheet name="政府" sheetId="3" r:id="rId2"/>
  </sheets>
  <definedNames>
    <definedName name="_xlnm._FilterDatabase" localSheetId="0" hidden="1">企业!$A$3:$L$64</definedName>
    <definedName name="_xlnm._FilterDatabase" localSheetId="1" hidden="1">政府!$A$2:$J$43</definedName>
    <definedName name="_xlnm.Print_Area" localSheetId="0">企业!$A$2:$I$64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<sst xmlns="http://schemas.openxmlformats.org/spreadsheetml/2006/main" count="367" uniqueCount="172">
  <si>
    <t>关于印发《青岛西海岸新区进一步加快乡村产业振兴鼓励政策建设类和补贴类项目实施细则及资金管理办法》的通知（青西新农办〔2022〕9 号）
一、扶持对象
    必须在青岛西海岸新区注册、具有独立法人资格、有规范的财务管理制度、独立的银行账户和会计账簿、依法从事农林牧渔业生产经营活动的经营主体，包括农民专业合作社、家庭农场、专业大户、农业企业等组织、企业和个人。
二、扶持项目
（一）支持农村土地规模流转集约经营
    对当年内集中连片流转土地性质为基本农田、重点从事粮食作物种植、面积100亩及以上，或土地性质为非基本农田（山林、四荒地除外）、从事设施农业、面积200亩及以上、流转年限十年及以上的经营主体，给予每亩每年500元的资金补贴（土地流转费低于500元的补助50%），连补三年；对所在镇（街）一次性给予每亩100元的资金奖励。</t>
  </si>
  <si>
    <t>2023年农村土地规模流转集约经营奖补项目审计情况表（企业）</t>
  </si>
  <si>
    <t>序号</t>
  </si>
  <si>
    <t>镇街</t>
  </si>
  <si>
    <t>申报单位</t>
  </si>
  <si>
    <t>村庄</t>
  </si>
  <si>
    <t>申报奖补面积</t>
  </si>
  <si>
    <t>核实奖补面积</t>
  </si>
  <si>
    <t>审减面积</t>
  </si>
  <si>
    <t>补贴标准</t>
  </si>
  <si>
    <t>应补贴金额</t>
  </si>
  <si>
    <t>备注</t>
  </si>
  <si>
    <t>分工</t>
  </si>
  <si>
    <t>泊里镇</t>
  </si>
  <si>
    <t>山东青泰种业有限公司</t>
  </si>
  <si>
    <t>黄岛区张家楼街道</t>
  </si>
  <si>
    <t>图斑证明中基本农田102.43亩，非基本农田为159.15亩，非基本农田面积不符合政策文件中“非基本农田面积200亩及以上”才享受补贴的要求，审减</t>
  </si>
  <si>
    <t>田迷迷</t>
  </si>
  <si>
    <t>青岛董家口城市农业开发有限公司</t>
  </si>
  <si>
    <t>泊里镇泊里一路11号</t>
  </si>
  <si>
    <t>图斑证明中基本农田63.89亩，非基本农田162.03亩，不符合政策文件中“基本农田面积100亩以上、非基本农田面积200亩及以上”才享受补贴的要求，审减</t>
  </si>
  <si>
    <t>青岛农联富民农业专业合作社</t>
  </si>
  <si>
    <t>泊里镇贡口路288号</t>
  </si>
  <si>
    <t>图斑证明中基本农田188.83亩，非基本农田为97.4亩，非基本农田面积不符合政策文件中“非基本农田面积200亩及以上”才享受补贴的要求，审减</t>
  </si>
  <si>
    <t>图斑为主</t>
  </si>
  <si>
    <t>青岛垄上农业综合开发有限公司</t>
  </si>
  <si>
    <t>图斑证明中基本农田1026.04亩，非基本农田为158.04亩，非基本农田面积不符合政策文件中“非基本农田面积200亩及以上”才享受补贴的要求，审减</t>
  </si>
  <si>
    <t>青岛润泽农产品专业合作社</t>
  </si>
  <si>
    <t>泊里镇甲滩村280号</t>
  </si>
  <si>
    <t>大场镇</t>
  </si>
  <si>
    <t>青岛同富勤耕农业机械专业合作社</t>
  </si>
  <si>
    <t>大场镇韩家洼</t>
  </si>
  <si>
    <t>图斑证明中共流转土地530亩，其中非基本农田2.19亩，其余为基本农田。非基本农田面积不符合政策文件中“非基本农田面积200亩及以上”才享受补贴的要求，审减；</t>
  </si>
  <si>
    <t>青岛柳沟香生态农业有限公司</t>
  </si>
  <si>
    <t>大场镇丁家柳沟村</t>
  </si>
  <si>
    <t>图斑证明中基本农田928.8亩，非基本农田为7.16亩，非基本农田面积不符合政策文件中“非基本农田面积200亩及以上”才享受补贴的要求，审减</t>
  </si>
  <si>
    <t>黄岛区大场红波家庭农场</t>
  </si>
  <si>
    <t>大场镇刘家疃村</t>
  </si>
  <si>
    <t>图斑证明中基本农田23.414亩，基本农田不符合政策文件中“基本农田面积100亩以上、非基本农田面积200亩及以上”才享受补贴的要求，审减；图斑证明中非基本农田239.536亩，非基本农田未从事设施农业建设，不符合政策文件中“非基本农田从事设施农业”才享受补贴的要求，审减</t>
  </si>
  <si>
    <t>青岛农联蔬菜专业合作社</t>
  </si>
  <si>
    <t>大场镇冯家坊村</t>
  </si>
  <si>
    <t>图斑证明中基本农田240.51亩，非基本农田91.37亩，非基本农田面积不符合政策文件中“非基本农田面积200亩及以上”才享受补贴的要求，审减</t>
  </si>
  <si>
    <t>青岛西海岸农高发展集团有限公司</t>
  </si>
  <si>
    <t>张家楼街道</t>
  </si>
  <si>
    <t>图斑基本农田1742.48亩，非基本农田1050.61亩。非基本农田未从事设施农业建设，不符合政策文件中“非基本农田从事设施农业”才享受补贴的要求，审减</t>
  </si>
  <si>
    <t>丁永利</t>
  </si>
  <si>
    <t>海青镇</t>
  </si>
  <si>
    <t>青岛若河农业专业合作社</t>
  </si>
  <si>
    <t>海青镇杜家村</t>
  </si>
  <si>
    <t>黄岛区千亩良田家庭农场</t>
  </si>
  <si>
    <t>海青镇张黄崖村</t>
  </si>
  <si>
    <t>青岛硕丰利源农业专业合作社</t>
  </si>
  <si>
    <t>海青镇辛店子村</t>
  </si>
  <si>
    <t>1.49亩*50%
500</t>
  </si>
  <si>
    <t>胶南市海青供销合作社</t>
  </si>
  <si>
    <t>海青镇驻地</t>
  </si>
  <si>
    <t>图斑证明中基本农田198.74亩，非基本农田为8.16亩，非基本农田面积不符合政策文件中“非基本农田面积200亩及以上”才享受补贴的要求，审减</t>
  </si>
  <si>
    <t>张莉</t>
  </si>
  <si>
    <t>青岛海青前显沟农业专业合作社</t>
  </si>
  <si>
    <t>海青镇前显沟村</t>
  </si>
  <si>
    <t>图斑证明中基本农田14.38亩，非基本农田105.62亩，不符合政策文件中“基本农田面积100亩以上、非基本农田面积200亩及以上”才享受补贴的要求，审减</t>
  </si>
  <si>
    <t>青岛海青麻沟河农业专业合作社</t>
  </si>
  <si>
    <t>海青镇麻沟河21号</t>
  </si>
  <si>
    <t>青岛海青镇大芦疃农业专业合作社</t>
  </si>
  <si>
    <t>青岛市海青镇大芦疃村294号</t>
  </si>
  <si>
    <t>青岛市海青五色果生态农业发展有限公司</t>
  </si>
  <si>
    <t>图斑证明中基本农田114.26亩，非基本农田110.26亩，非基本农田面积不符合政策文件中“非基本农田面积200亩及以上”才享受补贴的要求，审减</t>
  </si>
  <si>
    <t>青岛飒英农业专业合作社联合社</t>
  </si>
  <si>
    <t>图斑证明中基本农田284.11亩，非基本农田4.5亩，非基本农田面积不符合政策文件中“非基本农田面积200亩及以上”才享受补贴的要求，审减</t>
  </si>
  <si>
    <t>中仓（青岛）智慧农业发展有限公司</t>
  </si>
  <si>
    <t>海青镇临海村</t>
  </si>
  <si>
    <t>政府建设75+企业60亩秋月梨浇灌+大棚道路95</t>
  </si>
  <si>
    <t>张家楼街道画家村路188号</t>
  </si>
  <si>
    <t>图斑证明中基本农田24.77亩，非基本农田579.97亩。基本农田面积不符合政策文件中“基本农田面积100亩及以上”才享受补贴的要求，审减；非基本农田未从事设施农业建设，不符合政策文件中“非基本农田从事设施农业”才享受补贴的要求，审减</t>
  </si>
  <si>
    <t>青岛盛泰天华农业科技有限公司</t>
  </si>
  <si>
    <t>海青镇甜河村</t>
  </si>
  <si>
    <t>图斑证明中基本农田477.3亩，非基本农田为87.87亩，非基本农田面积不符合政策文件中“非基本农田面积200亩及以上”才享受补贴的要求，审减</t>
  </si>
  <si>
    <t>魏婕</t>
  </si>
  <si>
    <t>青岛农高资产管理集团有限公司</t>
  </si>
  <si>
    <t>图斑中基本农田307.93亩，非基本农田为357.14亩，非基本农田未从事设施农业建设，不符合政策文件中“非基本农田从事设施农业”才享受补贴的要求，审减</t>
  </si>
  <si>
    <t>青岛锦石康农牧科技有限公司</t>
  </si>
  <si>
    <t>山东省青岛市黄岛区张家楼街道办事处丁戈庄村</t>
  </si>
  <si>
    <t>图斑证明中基本农田130.518亩，非基本农田116.307亩，非基本农田面积不符合政策文件中“非基本农田面积200亩及以上”才享受补贴的要求，审减</t>
  </si>
  <si>
    <t>青岛力源智慧农业科技有限公司</t>
  </si>
  <si>
    <t>张家楼街道东马家庄村后</t>
  </si>
  <si>
    <t>图斑基本农田251.23亩，非基本农田600.96亩。非基本农田未从事设施农业建设，不符合政策文件中“非基本农田从事设施农业”才享受补贴的要求，审减</t>
  </si>
  <si>
    <t>琅琊镇</t>
  </si>
  <si>
    <t>青岛秀林农业开发有限公司</t>
  </si>
  <si>
    <t>黄岛区琅琊镇砚台地村44号</t>
  </si>
  <si>
    <t>图斑证明中基本农田217.72亩，非基本农田16.92亩，非基本农田面积不符合政策文件中“基本农田面积100亩及以上、非基本农田面积200亩及以上”才享受补贴的要求，审减</t>
  </si>
  <si>
    <t>青岛坤和林农业观光生态开发有限公司</t>
  </si>
  <si>
    <t>台西头村</t>
  </si>
  <si>
    <t>图斑证明中基本农田119.98亩，非基本农田141.46亩，非基本农田面积不符合政策文件中“非基本农田面积200亩及以上”才享受补贴的要求，审减</t>
  </si>
  <si>
    <t>丁官庄和车轮山前</t>
  </si>
  <si>
    <t>图斑基本农田面积16.37亩，非基本农田225.81亩。基本农田面积不符合政策文件中“基本农田面积100亩及以上”才享受补贴的要求，审减；非基本农田未从事设施农业建设，不符合政策文件中“非基本农田从事设施农业”才享受补贴的要求，审减</t>
  </si>
  <si>
    <t>六汪镇</t>
  </si>
  <si>
    <t>青岛谷城高效农业</t>
  </si>
  <si>
    <t>后徐家庄</t>
  </si>
  <si>
    <t>黄岛区桂芳宝美家庭农场</t>
  </si>
  <si>
    <t>图斑证明中基本农田96.57亩，非基本农田3.57亩，面积不符合政策文件中“基本农田面积100亩及以上、非基本农田面积200亩及以上”才享受补贴的要求，审减</t>
  </si>
  <si>
    <t>青岛弘顺鑫工贸有限公司</t>
  </si>
  <si>
    <t>李家阿洛</t>
  </si>
  <si>
    <t>图斑证明中基本农田113.77亩，非基本农田55.90亩，非基本农田面积不符合政策文件中“非基本农田面积200亩及以上”才享受补贴的要求，审减</t>
  </si>
  <si>
    <t>黄岛区河山农产品种植园</t>
  </si>
  <si>
    <t>下河山村</t>
  </si>
  <si>
    <t>青岛三合丰谷农业有限公司</t>
  </si>
  <si>
    <t>六汪镇李家前夼</t>
  </si>
  <si>
    <t>图斑证明中基本农田85.23亩，非基本农田20.10亩，面积不符合政策文件中“基本农田面积100亩及以上、非基本农田面积200亩及以上”才享受补贴的要求，审减</t>
  </si>
  <si>
    <t>青岛市黄岛区六汪镇胶河源村股份经济合作联合社</t>
  </si>
  <si>
    <t>柏乡一村</t>
  </si>
  <si>
    <t>黄岛区青春红农业科技家庭农场</t>
  </si>
  <si>
    <t>柏乡二村东</t>
  </si>
  <si>
    <t>青岛梦圆现代农业生态园专业合作社</t>
  </si>
  <si>
    <t>塔桥村</t>
  </si>
  <si>
    <t>青岛西海岸供销集团荟泽农产品有限公司</t>
  </si>
  <si>
    <t>找字庄</t>
  </si>
  <si>
    <t>图斑证明中基本农田175.68亩，非基本农田36.92亩，非基本农田面积不符合政策文件中“基本农田面积100亩及以上、非基本农田面积200亩及以上”才享受补贴的要求，审减</t>
  </si>
  <si>
    <t>青岛鼎世金源农业开发有限公司</t>
  </si>
  <si>
    <t>六汪镇劝礼村北</t>
  </si>
  <si>
    <t>图斑补充</t>
  </si>
  <si>
    <t>青岛旷宇现代农业有限公司</t>
  </si>
  <si>
    <t>后立柱</t>
  </si>
  <si>
    <t>青岛粮好农业服务有限公司</t>
  </si>
  <si>
    <t>柏乡驻地东涝庄</t>
  </si>
  <si>
    <t>企业申报面积6105.45亩；图斑证明中基本农田5843.8亩，非基本农田209.07亩，面积合计6052.87亩；审定面积按照企业申报面积和图斑证明面积孰低原则，审定面积为6105.45亩。</t>
  </si>
  <si>
    <r>
      <rPr>
        <sz val="11"/>
        <color theme="1"/>
        <rFont val="宋体"/>
        <charset val="134"/>
      </rPr>
      <t>设施农业</t>
    </r>
    <r>
      <rPr>
        <sz val="11"/>
        <color theme="1"/>
        <rFont val="Tahoma"/>
        <charset val="134"/>
      </rPr>
      <t>209.07</t>
    </r>
    <r>
      <rPr>
        <sz val="11"/>
        <color theme="1"/>
        <rFont val="宋体"/>
        <charset val="134"/>
      </rPr>
      <t>高标准农田</t>
    </r>
  </si>
  <si>
    <t>柏乡驻地柏乡一村</t>
  </si>
  <si>
    <t>柏乡驻地柏乡二村</t>
  </si>
  <si>
    <t>柏乡驻地埠上兰村</t>
  </si>
  <si>
    <t>柏乡驻地东风村</t>
  </si>
  <si>
    <t>柏乡驻地孔家庄村</t>
  </si>
  <si>
    <t>柏乡驻地柏乡三村</t>
  </si>
  <si>
    <t>柏乡驻地赵家庄村</t>
  </si>
  <si>
    <t>柏乡驻地芹口村</t>
  </si>
  <si>
    <t>柏乡驻地西涝庄</t>
  </si>
  <si>
    <t>大村镇</t>
  </si>
  <si>
    <t>青岛坤溪酒业集团龙坛烧坊生物科技有限公司</t>
  </si>
  <si>
    <t>大村镇龙潭村369号</t>
  </si>
  <si>
    <t>申报面积中有4.18亩是由青岛白马河酒业有限公司租赁和付款，审减</t>
  </si>
  <si>
    <t>西砚瓦村</t>
  </si>
  <si>
    <t>青岛西海岸农高科技服务有限公司</t>
  </si>
  <si>
    <t>西南庄</t>
  </si>
  <si>
    <t>同一年度重复申报</t>
  </si>
  <si>
    <t>图斑证明中基本农田155.61亩，非基本农田为150.75亩，非基本农田面积不符合政策文件中“非基本农田面积200亩及以上”才享受补贴的要求，审减</t>
  </si>
  <si>
    <t>藏马镇</t>
  </si>
  <si>
    <t>青岛海发藏马山农业开发有限公司</t>
  </si>
  <si>
    <t>藏马镇开城路佳诺华路口南50米路西</t>
  </si>
  <si>
    <t>提供设施农业资料</t>
  </si>
  <si>
    <t>王台街道</t>
  </si>
  <si>
    <t>黄岛区王台街道张小庄股份经济合作社</t>
  </si>
  <si>
    <t>张小庄村</t>
  </si>
  <si>
    <t>图斑证明中基本农田107.55亩，非基本农田为1.6亩，非基本农田面积不符合政策文件中“非基本农田面积200亩及以上”才享受补贴的要求，审减</t>
  </si>
  <si>
    <t>青岛岛耳河水产品专业合作社</t>
  </si>
  <si>
    <t>魏家岛耳河</t>
  </si>
  <si>
    <t>图斑证明中基本农田100.72亩，非基本农田为0.612亩，非基本农田面积不符合政策文件中“非基本农田面积200亩及以上”才享受补贴的要求，审减</t>
  </si>
  <si>
    <t>黄岛区王台街道王家岛耳河股份经济合作社</t>
  </si>
  <si>
    <t>王家岛耳河</t>
  </si>
  <si>
    <t>图斑证明中基本农田100.90亩，非基本农田为188.93亩，非基本农田面积不符合政策文件中“非基本农田面积200亩及以上”才享受补贴的要求，审减</t>
  </si>
  <si>
    <t>灵山卫街道</t>
  </si>
  <si>
    <t>青岛舜成生态农业科技有限公司</t>
  </si>
  <si>
    <t>北山村2号</t>
  </si>
  <si>
    <t>合计</t>
  </si>
  <si>
    <t>2023年农村土地规模流转集约经营奖补项目审计情况表（政府）</t>
  </si>
  <si>
    <t>乡镇申报</t>
  </si>
  <si>
    <t>补贴金额</t>
  </si>
  <si>
    <t>备注（问题）</t>
  </si>
  <si>
    <t>缺收据，用发票代替，需要补充</t>
  </si>
  <si>
    <t>青岛陇上农业综合开发有限公司</t>
  </si>
  <si>
    <t>小计</t>
  </si>
  <si>
    <t>无公示照片</t>
  </si>
  <si>
    <t>黄岛区桂芳宝美</t>
  </si>
  <si>
    <t>张家楼镇画家村路188号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</si>
</sst>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00_ ;_ * \-#,##0.0000_ ;_ * &quot;-&quot;??.00_ ;_ @_ "/>
  </numFmts>
  <fonts count="32">
    <font>
      <sz val="11"/>
      <color theme="1"/>
      <name val="Tahoma"/>
      <charset val="134"/>
    </font>
    <font>
      <b/>
      <sz val="14"/>
      <color theme="1"/>
      <name val="Tahoma"/>
      <charset val="134"/>
    </font>
    <font>
      <sz val="11"/>
      <name val="Tahoma"/>
      <charset val="134"/>
    </font>
    <font>
      <b/>
      <sz val="8"/>
      <color theme="1"/>
      <name val="宋体"/>
      <charset val="134"/>
      <scheme val="major"/>
    </font>
    <font>
      <b/>
      <sz val="8"/>
      <color theme="1"/>
      <name val="宋体"/>
      <charset val="134"/>
    </font>
    <font>
      <sz val="8"/>
      <color rgb="FF000000"/>
      <name val="宋体"/>
      <charset val="134"/>
    </font>
    <font>
      <sz val="8"/>
      <color theme="1"/>
      <name val="宋体"/>
      <charset val="134"/>
    </font>
    <font>
      <b/>
      <sz val="8"/>
      <color rgb="FF000000"/>
      <name val="宋体"/>
      <charset val="134"/>
    </font>
    <font>
      <b/>
      <sz val="8"/>
      <color theme="1"/>
      <name val="Tahoma"/>
      <charset val="134"/>
    </font>
    <font>
      <sz val="11"/>
      <color theme="1"/>
      <name val="宋体"/>
      <charset val="134"/>
    </font>
    <font>
      <sz val="8"/>
      <name val="宋体"/>
      <charset val="134"/>
    </font>
    <font>
      <sz val="8"/>
      <name val="Tahoma"/>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9"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0" fillId="0" borderId="0" applyNumberFormat="0" applyFill="0" applyBorder="0" applyAlignment="0" applyProtection="0">
      <alignment vertical="center"/>
    </xf>
    <xf numFmtId="0" fontId="21" fillId="4" borderId="12" applyNumberFormat="0" applyAlignment="0" applyProtection="0">
      <alignment vertical="center"/>
    </xf>
    <xf numFmtId="0" fontId="22" fillId="5" borderId="13" applyNumberFormat="0" applyAlignment="0" applyProtection="0">
      <alignment vertical="center"/>
    </xf>
    <xf numFmtId="0" fontId="23" fillId="5" borderId="12" applyNumberFormat="0" applyAlignment="0" applyProtection="0">
      <alignment vertical="center"/>
    </xf>
    <xf numFmtId="0" fontId="24" fillId="6" borderId="14" applyNumberFormat="0" applyAlignment="0" applyProtection="0">
      <alignment vertical="center"/>
    </xf>
    <xf numFmtId="0" fontId="25" fillId="0" borderId="15" applyNumberFormat="0" applyFill="0" applyAlignment="0" applyProtection="0">
      <alignment vertical="center"/>
    </xf>
    <xf numFmtId="0" fontId="26" fillId="0" borderId="16"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72">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0" fillId="0" borderId="0" xfId="0" applyFill="1" applyAlignment="1">
      <alignment horizontal="center" vertical="center" wrapText="1"/>
    </xf>
    <xf numFmtId="0" fontId="2" fillId="0" borderId="0" xfId="0" applyFont="1" applyAlignment="1">
      <alignment horizontal="center" vertical="center" wrapText="1"/>
    </xf>
    <xf numFmtId="43" fontId="0" fillId="0" borderId="0" xfId="0" applyNumberFormat="1" applyAlignment="1">
      <alignment horizontal="center" vertical="center" wrapText="1"/>
    </xf>
    <xf numFmtId="0" fontId="0" fillId="0" borderId="0" xfId="0" applyAlignment="1">
      <alignment horizontal="left" vertical="center" wrapText="1"/>
    </xf>
    <xf numFmtId="0" fontId="3" fillId="0" borderId="0" xfId="0" applyFont="1" applyAlignment="1">
      <alignment horizontal="center" vertical="center" wrapText="1"/>
    </xf>
    <xf numFmtId="43" fontId="3" fillId="0" borderId="0" xfId="0" applyNumberFormat="1" applyFont="1" applyAlignment="1">
      <alignment horizontal="center" vertical="center" wrapText="1"/>
    </xf>
    <xf numFmtId="0" fontId="4" fillId="0" borderId="1" xfId="0" applyFont="1" applyBorder="1" applyAlignment="1">
      <alignment horizontal="center" vertical="center" wrapText="1"/>
    </xf>
    <xf numFmtId="43" fontId="4" fillId="0" borderId="1" xfId="0" applyNumberFormat="1" applyFont="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1" xfId="0" applyFont="1" applyFill="1" applyBorder="1" applyAlignment="1">
      <alignment horizontal="left" vertical="center" wrapText="1"/>
    </xf>
    <xf numFmtId="43" fontId="5" fillId="0" borderId="1" xfId="1" applyNumberFormat="1" applyFont="1" applyFill="1" applyBorder="1" applyAlignment="1">
      <alignment horizontal="right" vertical="center" wrapText="1"/>
    </xf>
    <xf numFmtId="176" fontId="6" fillId="0" borderId="1" xfId="0" applyNumberFormat="1" applyFont="1" applyBorder="1" applyAlignment="1">
      <alignment horizontal="left"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43" fontId="7" fillId="0" borderId="1" xfId="1" applyNumberFormat="1" applyFont="1" applyFill="1" applyBorder="1" applyAlignment="1">
      <alignment horizontal="right"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176" fontId="6" fillId="0" borderId="1" xfId="0" applyNumberFormat="1" applyFont="1" applyFill="1" applyBorder="1" applyAlignment="1">
      <alignment horizontal="left" vertical="center" wrapText="1"/>
    </xf>
    <xf numFmtId="43" fontId="5" fillId="0" borderId="1" xfId="1" applyNumberFormat="1" applyFont="1" applyFill="1" applyBorder="1" applyAlignment="1">
      <alignment vertical="center" wrapText="1"/>
    </xf>
    <xf numFmtId="0" fontId="8" fillId="0" borderId="1" xfId="0" applyFont="1" applyBorder="1" applyAlignment="1">
      <alignment horizontal="center" vertical="center" wrapText="1"/>
    </xf>
    <xf numFmtId="0" fontId="0" fillId="0" borderId="1" xfId="0" applyBorder="1" applyAlignment="1">
      <alignment horizontal="left" vertical="center" wrapText="1"/>
    </xf>
    <xf numFmtId="0" fontId="1" fillId="0" borderId="0" xfId="0" applyFont="1" applyFill="1" applyAlignment="1">
      <alignment horizontal="center" vertical="center" wrapText="1"/>
    </xf>
    <xf numFmtId="0" fontId="0" fillId="0" borderId="0" xfId="0" applyFill="1"/>
    <xf numFmtId="0" fontId="2" fillId="0" borderId="0" xfId="0" applyFont="1" applyFill="1" applyAlignment="1">
      <alignment horizontal="center" vertical="center" wrapText="1"/>
    </xf>
    <xf numFmtId="0" fontId="0" fillId="0" borderId="0" xfId="0" applyFont="1" applyFill="1" applyAlignment="1">
      <alignment horizontal="left" vertical="center" wrapText="1"/>
    </xf>
    <xf numFmtId="0" fontId="9" fillId="0" borderId="0" xfId="0" applyFont="1"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177" fontId="10" fillId="0" borderId="1" xfId="1" applyNumberFormat="1" applyFont="1" applyFill="1" applyBorder="1" applyAlignment="1">
      <alignment horizontal="right" vertical="center" wrapText="1"/>
    </xf>
    <xf numFmtId="177" fontId="5" fillId="0" borderId="1" xfId="1" applyNumberFormat="1" applyFont="1" applyFill="1" applyBorder="1" applyAlignment="1">
      <alignment horizontal="right" vertical="center" wrapText="1"/>
    </xf>
    <xf numFmtId="176" fontId="6" fillId="0" borderId="1" xfId="0" applyNumberFormat="1" applyFont="1" applyFill="1" applyBorder="1" applyAlignment="1">
      <alignment horizontal="right" vertical="center" wrapText="1"/>
    </xf>
    <xf numFmtId="0" fontId="6" fillId="0" borderId="0" xfId="0" applyFont="1" applyAlignment="1">
      <alignment horizontal="center" vertical="center" wrapText="1"/>
    </xf>
    <xf numFmtId="0" fontId="9" fillId="0" borderId="0" xfId="0" applyFont="1" applyFill="1" applyAlignment="1">
      <alignment horizontal="center" vertical="center" wrapText="1"/>
    </xf>
    <xf numFmtId="0" fontId="6" fillId="0" borderId="0" xfId="0" applyFont="1" applyFill="1" applyAlignment="1">
      <alignment horizontal="center" vertical="center" wrapText="1"/>
    </xf>
    <xf numFmtId="176" fontId="10" fillId="0" borderId="1" xfId="0" applyNumberFormat="1" applyFont="1" applyFill="1" applyBorder="1" applyAlignment="1">
      <alignment horizontal="left" vertical="center" wrapText="1"/>
    </xf>
    <xf numFmtId="0" fontId="6" fillId="0" borderId="0" xfId="0" applyFont="1" applyAlignment="1">
      <alignment horizontal="center"/>
    </xf>
    <xf numFmtId="0" fontId="9" fillId="0" borderId="0" xfId="0" applyFont="1" applyFill="1"/>
    <xf numFmtId="0" fontId="6" fillId="2" borderId="0" xfId="0" applyFont="1" applyFill="1" applyAlignment="1">
      <alignment horizontal="center"/>
    </xf>
    <xf numFmtId="176" fontId="10" fillId="0" borderId="1" xfId="0" applyNumberFormat="1" applyFont="1" applyFill="1" applyBorder="1" applyAlignment="1">
      <alignment horizontal="right" vertical="center" wrapText="1"/>
    </xf>
    <xf numFmtId="0" fontId="6" fillId="2" borderId="0" xfId="0" applyFont="1" applyFill="1" applyAlignment="1">
      <alignment horizontal="center" vertical="center" wrapText="1"/>
    </xf>
    <xf numFmtId="0" fontId="10" fillId="0" borderId="0" xfId="0" applyFont="1" applyFill="1" applyAlignment="1">
      <alignment horizontal="center" vertical="center" wrapText="1"/>
    </xf>
    <xf numFmtId="0" fontId="10" fillId="2" borderId="0" xfId="0" applyFont="1" applyFill="1" applyAlignment="1">
      <alignment horizontal="center" vertical="center" wrapText="1"/>
    </xf>
    <xf numFmtId="0" fontId="9" fillId="0" borderId="0" xfId="0" applyFont="1" applyFill="1" applyAlignment="1">
      <alignment horizontal="left" vertical="center"/>
    </xf>
    <xf numFmtId="0" fontId="2"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177" fontId="10" fillId="0" borderId="1" xfId="1" applyNumberFormat="1"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176" fontId="6" fillId="0" borderId="2" xfId="0" applyNumberFormat="1" applyFont="1" applyFill="1" applyBorder="1" applyAlignment="1">
      <alignment horizontal="right" vertical="center" wrapText="1"/>
    </xf>
    <xf numFmtId="0" fontId="10" fillId="0" borderId="2" xfId="0" applyFont="1" applyFill="1" applyBorder="1" applyAlignment="1">
      <alignment horizontal="left" vertical="center" wrapText="1"/>
    </xf>
    <xf numFmtId="176" fontId="10" fillId="0" borderId="3" xfId="0" applyNumberFormat="1" applyFont="1" applyFill="1" applyBorder="1" applyAlignment="1">
      <alignment horizontal="center" vertical="center" wrapText="1"/>
    </xf>
    <xf numFmtId="176" fontId="6" fillId="0" borderId="3" xfId="0" applyNumberFormat="1" applyFont="1" applyFill="1" applyBorder="1" applyAlignment="1">
      <alignment horizontal="right" vertical="center" wrapText="1"/>
    </xf>
    <xf numFmtId="0" fontId="11" fillId="0" borderId="3" xfId="0" applyFont="1" applyFill="1" applyBorder="1" applyAlignment="1">
      <alignment horizontal="left" vertical="center" wrapText="1"/>
    </xf>
    <xf numFmtId="176" fontId="10" fillId="0" borderId="4" xfId="0" applyNumberFormat="1" applyFont="1" applyFill="1" applyBorder="1" applyAlignment="1">
      <alignment horizontal="center" vertical="center" wrapText="1"/>
    </xf>
    <xf numFmtId="176" fontId="6" fillId="0" borderId="4" xfId="0" applyNumberFormat="1" applyFont="1" applyFill="1" applyBorder="1" applyAlignment="1">
      <alignment horizontal="right" vertical="center" wrapText="1"/>
    </xf>
    <xf numFmtId="0" fontId="11" fillId="0" borderId="4" xfId="0" applyFont="1" applyFill="1" applyBorder="1" applyAlignment="1">
      <alignment horizontal="left" vertical="center" wrapText="1"/>
    </xf>
    <xf numFmtId="0" fontId="8" fillId="0" borderId="1" xfId="0" applyFont="1" applyFill="1" applyBorder="1" applyAlignment="1">
      <alignment horizontal="center" vertical="center" wrapText="1"/>
    </xf>
    <xf numFmtId="43" fontId="4" fillId="0" borderId="1" xfId="0" applyNumberFormat="1" applyFont="1" applyFill="1" applyBorder="1" applyAlignment="1">
      <alignment horizontal="center" vertical="center" wrapText="1"/>
    </xf>
    <xf numFmtId="43" fontId="0" fillId="0" borderId="0" xfId="0" applyNumberForma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8"/>
  <sheetViews>
    <sheetView tabSelected="1" zoomScale="160" zoomScaleNormal="160" workbookViewId="0">
      <pane ySplit="3" topLeftCell="A62" activePane="bottomLeft" state="frozen"/>
      <selection/>
      <selection pane="bottomLeft" activeCell="I12" sqref="I12"/>
    </sheetView>
  </sheetViews>
  <sheetFormatPr defaultColWidth="9" defaultRowHeight="14.25"/>
  <cols>
    <col min="1" max="1" width="4.375" style="3" customWidth="1"/>
    <col min="2" max="2" width="7.375" style="3" customWidth="1"/>
    <col min="3" max="3" width="17.4" style="3" customWidth="1"/>
    <col min="4" max="4" width="10.4166666666667" style="3" customWidth="1"/>
    <col min="5" max="6" width="13.125" style="3" customWidth="1"/>
    <col min="7" max="7" width="12.125" style="3" customWidth="1"/>
    <col min="8" max="8" width="7.4" style="3" customWidth="1"/>
    <col min="9" max="9" width="12.8" style="3" customWidth="1"/>
    <col min="10" max="10" width="31.5" style="34" customWidth="1"/>
    <col min="11" max="11" width="12.1" style="3" hidden="1" customWidth="1"/>
    <col min="12" max="12" width="9" style="3" hidden="1" customWidth="1"/>
    <col min="13" max="16384" width="9" style="3"/>
  </cols>
  <sheetData>
    <row r="1" ht="147" customHeight="1" spans="1:12">
      <c r="A1" s="35" t="s">
        <v>0</v>
      </c>
      <c r="B1" s="35"/>
      <c r="C1" s="35"/>
      <c r="D1" s="35"/>
      <c r="E1" s="35"/>
      <c r="F1" s="35"/>
      <c r="G1" s="35"/>
      <c r="H1" s="35"/>
      <c r="I1" s="35"/>
      <c r="J1" s="35"/>
    </row>
    <row r="2" ht="36" customHeight="1" spans="1:12">
      <c r="A2" s="36" t="s">
        <v>1</v>
      </c>
      <c r="B2" s="36"/>
      <c r="C2" s="36"/>
      <c r="D2" s="36"/>
      <c r="E2" s="36"/>
      <c r="F2" s="36"/>
      <c r="G2" s="36"/>
      <c r="H2" s="36"/>
      <c r="I2" s="36"/>
      <c r="J2" s="37"/>
    </row>
    <row r="3" s="31" customFormat="1" ht="21" customHeight="1" spans="1:12">
      <c r="A3" s="38" t="s">
        <v>2</v>
      </c>
      <c r="B3" s="38" t="s">
        <v>3</v>
      </c>
      <c r="C3" s="38" t="s">
        <v>4</v>
      </c>
      <c r="D3" s="38" t="s">
        <v>5</v>
      </c>
      <c r="E3" s="39" t="s">
        <v>6</v>
      </c>
      <c r="F3" s="38" t="s">
        <v>7</v>
      </c>
      <c r="G3" s="38" t="s">
        <v>8</v>
      </c>
      <c r="H3" s="38" t="s">
        <v>9</v>
      </c>
      <c r="I3" s="38" t="s">
        <v>10</v>
      </c>
      <c r="J3" s="38" t="s">
        <v>11</v>
      </c>
      <c r="L3" s="40" t="s">
        <v>12</v>
      </c>
    </row>
    <row r="4" ht="42" spans="1:12">
      <c r="A4" s="23">
        <v>1</v>
      </c>
      <c r="B4" s="41" t="s">
        <v>13</v>
      </c>
      <c r="C4" s="13" t="s">
        <v>14</v>
      </c>
      <c r="D4" s="13" t="s">
        <v>15</v>
      </c>
      <c r="E4" s="42">
        <v>241.95</v>
      </c>
      <c r="F4" s="42">
        <v>102.43</v>
      </c>
      <c r="G4" s="43">
        <f>E4-F4</f>
        <v>139.52</v>
      </c>
      <c r="H4" s="44">
        <v>500</v>
      </c>
      <c r="I4" s="44">
        <f t="shared" ref="I4:I16" si="0">ROUND(F4*H4,2)</f>
        <v>51215</v>
      </c>
      <c r="J4" s="27" t="s">
        <v>16</v>
      </c>
      <c r="L4" s="45" t="s">
        <v>17</v>
      </c>
    </row>
    <row r="5" ht="42" spans="1:12">
      <c r="A5" s="23">
        <v>2</v>
      </c>
      <c r="B5" s="23" t="s">
        <v>13</v>
      </c>
      <c r="C5" s="13" t="s">
        <v>18</v>
      </c>
      <c r="D5" s="13" t="s">
        <v>19</v>
      </c>
      <c r="E5" s="42">
        <v>225.95</v>
      </c>
      <c r="F5" s="42">
        <v>0</v>
      </c>
      <c r="G5" s="43">
        <f t="shared" ref="G5:G36" si="1">E5-F5</f>
        <v>225.95</v>
      </c>
      <c r="H5" s="44">
        <v>500</v>
      </c>
      <c r="I5" s="44">
        <f t="shared" si="0"/>
        <v>0</v>
      </c>
      <c r="J5" s="27" t="s">
        <v>20</v>
      </c>
      <c r="L5" s="45" t="s">
        <v>17</v>
      </c>
    </row>
    <row r="6" s="3" customFormat="1" ht="31.5" spans="1:12">
      <c r="A6" s="23">
        <v>3</v>
      </c>
      <c r="B6" s="23" t="s">
        <v>13</v>
      </c>
      <c r="C6" s="13" t="s">
        <v>21</v>
      </c>
      <c r="D6" s="13" t="s">
        <v>22</v>
      </c>
      <c r="E6" s="42">
        <v>286.23</v>
      </c>
      <c r="F6" s="42">
        <v>188.83</v>
      </c>
      <c r="G6" s="43">
        <f t="shared" si="1"/>
        <v>97.4</v>
      </c>
      <c r="H6" s="44">
        <v>500</v>
      </c>
      <c r="I6" s="44">
        <f t="shared" si="0"/>
        <v>94415</v>
      </c>
      <c r="J6" s="27" t="s">
        <v>23</v>
      </c>
      <c r="K6" s="46" t="s">
        <v>24</v>
      </c>
      <c r="L6" s="47" t="s">
        <v>17</v>
      </c>
    </row>
    <row r="7" s="3" customFormat="1" ht="42" spans="1:12">
      <c r="A7" s="23">
        <v>4</v>
      </c>
      <c r="B7" s="23" t="s">
        <v>13</v>
      </c>
      <c r="C7" s="13" t="s">
        <v>25</v>
      </c>
      <c r="D7" s="13" t="s">
        <v>19</v>
      </c>
      <c r="E7" s="42">
        <v>1059.55</v>
      </c>
      <c r="F7" s="42">
        <v>1026.04</v>
      </c>
      <c r="G7" s="43">
        <f t="shared" si="1"/>
        <v>33.51</v>
      </c>
      <c r="H7" s="44">
        <v>500</v>
      </c>
      <c r="I7" s="44">
        <f t="shared" si="0"/>
        <v>513020</v>
      </c>
      <c r="J7" s="27" t="s">
        <v>26</v>
      </c>
      <c r="L7" s="47" t="s">
        <v>17</v>
      </c>
    </row>
    <row r="8" s="32" customFormat="1" ht="21" spans="1:12">
      <c r="A8" s="23">
        <v>5</v>
      </c>
      <c r="B8" s="23" t="s">
        <v>13</v>
      </c>
      <c r="C8" s="13" t="s">
        <v>27</v>
      </c>
      <c r="D8" s="13" t="s">
        <v>28</v>
      </c>
      <c r="E8" s="42">
        <v>610.97</v>
      </c>
      <c r="F8" s="42">
        <v>610.97</v>
      </c>
      <c r="G8" s="43">
        <f t="shared" si="1"/>
        <v>0</v>
      </c>
      <c r="H8" s="44">
        <v>500</v>
      </c>
      <c r="I8" s="44">
        <f t="shared" si="0"/>
        <v>305485</v>
      </c>
      <c r="J8" s="48"/>
      <c r="L8" s="49" t="s">
        <v>17</v>
      </c>
    </row>
    <row r="9" s="32" customFormat="1" ht="42" spans="1:12">
      <c r="A9" s="23">
        <v>6</v>
      </c>
      <c r="B9" s="23" t="s">
        <v>29</v>
      </c>
      <c r="C9" s="13" t="s">
        <v>30</v>
      </c>
      <c r="D9" s="13" t="s">
        <v>31</v>
      </c>
      <c r="E9" s="43">
        <v>530</v>
      </c>
      <c r="F9" s="43">
        <v>527.81</v>
      </c>
      <c r="G9" s="43">
        <f t="shared" si="1"/>
        <v>2.19000000000005</v>
      </c>
      <c r="H9" s="44">
        <v>500</v>
      </c>
      <c r="I9" s="44">
        <f t="shared" si="0"/>
        <v>263905</v>
      </c>
      <c r="J9" s="27" t="s">
        <v>32</v>
      </c>
      <c r="L9" s="49" t="s">
        <v>17</v>
      </c>
    </row>
    <row r="10" s="32" customFormat="1" ht="31.5" spans="1:12">
      <c r="A10" s="23">
        <v>7</v>
      </c>
      <c r="B10" s="23" t="s">
        <v>29</v>
      </c>
      <c r="C10" s="13" t="s">
        <v>33</v>
      </c>
      <c r="D10" s="13" t="s">
        <v>34</v>
      </c>
      <c r="E10" s="43">
        <v>935.96</v>
      </c>
      <c r="F10" s="43">
        <v>928.8</v>
      </c>
      <c r="G10" s="43">
        <f t="shared" si="1"/>
        <v>7.16000000000008</v>
      </c>
      <c r="H10" s="44">
        <v>500</v>
      </c>
      <c r="I10" s="44">
        <f t="shared" si="0"/>
        <v>464400</v>
      </c>
      <c r="J10" s="27" t="s">
        <v>35</v>
      </c>
      <c r="L10" s="49" t="s">
        <v>17</v>
      </c>
    </row>
    <row r="11" s="32" customFormat="1" ht="63" spans="1:12">
      <c r="A11" s="23">
        <v>8</v>
      </c>
      <c r="B11" s="23" t="s">
        <v>29</v>
      </c>
      <c r="C11" s="13" t="s">
        <v>36</v>
      </c>
      <c r="D11" s="13" t="s">
        <v>37</v>
      </c>
      <c r="E11" s="43">
        <v>262.95</v>
      </c>
      <c r="F11" s="43">
        <v>0</v>
      </c>
      <c r="G11" s="43">
        <f t="shared" si="1"/>
        <v>262.95</v>
      </c>
      <c r="H11" s="44">
        <v>500</v>
      </c>
      <c r="I11" s="44">
        <f t="shared" si="0"/>
        <v>0</v>
      </c>
      <c r="J11" s="27" t="s">
        <v>38</v>
      </c>
      <c r="K11" s="50"/>
      <c r="L11" s="51" t="s">
        <v>17</v>
      </c>
    </row>
    <row r="12" s="32" customFormat="1" ht="31.5" spans="1:12">
      <c r="A12" s="23">
        <v>9</v>
      </c>
      <c r="B12" s="23" t="s">
        <v>29</v>
      </c>
      <c r="C12" s="13" t="s">
        <v>39</v>
      </c>
      <c r="D12" s="13" t="s">
        <v>40</v>
      </c>
      <c r="E12" s="43">
        <v>251</v>
      </c>
      <c r="F12" s="43">
        <v>240.51</v>
      </c>
      <c r="G12" s="43">
        <f t="shared" si="1"/>
        <v>10.49</v>
      </c>
      <c r="H12" s="44">
        <v>500</v>
      </c>
      <c r="I12" s="44">
        <f t="shared" si="0"/>
        <v>120255</v>
      </c>
      <c r="J12" s="27" t="s">
        <v>41</v>
      </c>
      <c r="L12" s="49" t="s">
        <v>17</v>
      </c>
    </row>
    <row r="13" s="32" customFormat="1" ht="42" spans="1:12">
      <c r="A13" s="23">
        <v>10</v>
      </c>
      <c r="B13" s="23" t="s">
        <v>29</v>
      </c>
      <c r="C13" s="13" t="s">
        <v>42</v>
      </c>
      <c r="D13" s="13" t="s">
        <v>43</v>
      </c>
      <c r="E13" s="43">
        <v>2793.0881</v>
      </c>
      <c r="F13" s="43">
        <v>1742.48</v>
      </c>
      <c r="G13" s="43">
        <f t="shared" si="1"/>
        <v>1050.6081</v>
      </c>
      <c r="H13" s="44">
        <v>500</v>
      </c>
      <c r="I13" s="44">
        <f t="shared" si="0"/>
        <v>871240</v>
      </c>
      <c r="J13" s="27" t="s">
        <v>44</v>
      </c>
      <c r="K13" s="50"/>
      <c r="L13" s="51" t="s">
        <v>45</v>
      </c>
    </row>
    <row r="14" s="32" customFormat="1" spans="1:12">
      <c r="A14" s="23">
        <v>11</v>
      </c>
      <c r="B14" s="23" t="s">
        <v>46</v>
      </c>
      <c r="C14" s="13" t="s">
        <v>47</v>
      </c>
      <c r="D14" s="13" t="s">
        <v>48</v>
      </c>
      <c r="E14" s="43">
        <v>301.28</v>
      </c>
      <c r="F14" s="43">
        <v>301.28</v>
      </c>
      <c r="G14" s="43">
        <f t="shared" si="1"/>
        <v>0</v>
      </c>
      <c r="H14" s="44">
        <v>500</v>
      </c>
      <c r="I14" s="44">
        <f t="shared" si="0"/>
        <v>150640</v>
      </c>
      <c r="J14" s="48"/>
      <c r="L14" s="49" t="s">
        <v>17</v>
      </c>
    </row>
    <row r="15" s="32" customFormat="1" spans="1:12">
      <c r="A15" s="23">
        <v>12</v>
      </c>
      <c r="B15" s="23" t="s">
        <v>46</v>
      </c>
      <c r="C15" s="13" t="s">
        <v>47</v>
      </c>
      <c r="D15" s="13" t="s">
        <v>48</v>
      </c>
      <c r="E15" s="43">
        <v>122.74</v>
      </c>
      <c r="F15" s="43">
        <v>122.74</v>
      </c>
      <c r="G15" s="43">
        <f t="shared" si="1"/>
        <v>0</v>
      </c>
      <c r="H15" s="44">
        <v>500</v>
      </c>
      <c r="I15" s="44">
        <f t="shared" si="0"/>
        <v>61370</v>
      </c>
      <c r="J15" s="48"/>
      <c r="L15" s="49" t="s">
        <v>17</v>
      </c>
    </row>
    <row r="16" s="32" customFormat="1" spans="1:12">
      <c r="A16" s="23">
        <v>13</v>
      </c>
      <c r="B16" s="23" t="s">
        <v>46</v>
      </c>
      <c r="C16" s="13" t="s">
        <v>49</v>
      </c>
      <c r="D16" s="13" t="s">
        <v>50</v>
      </c>
      <c r="E16" s="43">
        <v>102.96</v>
      </c>
      <c r="F16" s="43">
        <v>102.96</v>
      </c>
      <c r="G16" s="43">
        <f t="shared" si="1"/>
        <v>0</v>
      </c>
      <c r="H16" s="44">
        <v>500</v>
      </c>
      <c r="I16" s="44">
        <f t="shared" si="0"/>
        <v>51480</v>
      </c>
      <c r="J16" s="48"/>
      <c r="L16" s="49" t="s">
        <v>17</v>
      </c>
    </row>
    <row r="17" s="32" customFormat="1" ht="31.5" spans="1:12">
      <c r="A17" s="23">
        <v>14</v>
      </c>
      <c r="B17" s="23" t="s">
        <v>46</v>
      </c>
      <c r="C17" s="13" t="s">
        <v>51</v>
      </c>
      <c r="D17" s="13" t="s">
        <v>52</v>
      </c>
      <c r="E17" s="43">
        <v>123.8</v>
      </c>
      <c r="F17" s="43">
        <v>123.8</v>
      </c>
      <c r="G17" s="43">
        <f t="shared" si="1"/>
        <v>0</v>
      </c>
      <c r="H17" s="44" t="s">
        <v>53</v>
      </c>
      <c r="I17" s="44">
        <f>ROUND(1.49*500*50%+500*(E17-1.49),2)</f>
        <v>61527.5</v>
      </c>
      <c r="J17" s="48"/>
      <c r="L17" s="49" t="s">
        <v>17</v>
      </c>
    </row>
    <row r="18" s="32" customFormat="1" ht="31.5" spans="1:12">
      <c r="A18" s="23">
        <v>15</v>
      </c>
      <c r="B18" s="23" t="s">
        <v>46</v>
      </c>
      <c r="C18" s="13" t="s">
        <v>54</v>
      </c>
      <c r="D18" s="13" t="s">
        <v>55</v>
      </c>
      <c r="E18" s="43">
        <v>206.9</v>
      </c>
      <c r="F18" s="43">
        <v>198.74</v>
      </c>
      <c r="G18" s="43">
        <f t="shared" si="1"/>
        <v>8.16</v>
      </c>
      <c r="H18" s="44">
        <v>500</v>
      </c>
      <c r="I18" s="44">
        <f t="shared" ref="I18:I45" si="2">ROUND(F18*H18,2)</f>
        <v>99370</v>
      </c>
      <c r="J18" s="27" t="s">
        <v>56</v>
      </c>
      <c r="L18" s="49" t="s">
        <v>57</v>
      </c>
    </row>
    <row r="19" s="3" customFormat="1" spans="1:12">
      <c r="A19" s="23">
        <v>16</v>
      </c>
      <c r="B19" s="23" t="s">
        <v>46</v>
      </c>
      <c r="C19" s="13" t="s">
        <v>54</v>
      </c>
      <c r="D19" s="13" t="s">
        <v>55</v>
      </c>
      <c r="E19" s="43">
        <v>116.42</v>
      </c>
      <c r="F19" s="43">
        <v>116.42</v>
      </c>
      <c r="G19" s="43">
        <f t="shared" si="1"/>
        <v>0</v>
      </c>
      <c r="H19" s="44">
        <v>500</v>
      </c>
      <c r="I19" s="44">
        <f t="shared" si="2"/>
        <v>58210</v>
      </c>
      <c r="J19" s="48"/>
      <c r="L19" s="47" t="s">
        <v>17</v>
      </c>
    </row>
    <row r="20" ht="42" spans="1:12">
      <c r="A20" s="23">
        <v>17</v>
      </c>
      <c r="B20" s="23" t="s">
        <v>46</v>
      </c>
      <c r="C20" s="13" t="s">
        <v>58</v>
      </c>
      <c r="D20" s="13" t="s">
        <v>59</v>
      </c>
      <c r="E20" s="42">
        <v>120</v>
      </c>
      <c r="F20" s="42">
        <v>0</v>
      </c>
      <c r="G20" s="42">
        <f t="shared" si="1"/>
        <v>120</v>
      </c>
      <c r="H20" s="52">
        <v>500</v>
      </c>
      <c r="I20" s="52">
        <f t="shared" si="2"/>
        <v>0</v>
      </c>
      <c r="J20" s="27" t="s">
        <v>60</v>
      </c>
      <c r="L20" s="45" t="s">
        <v>17</v>
      </c>
    </row>
    <row r="21" ht="21" spans="1:12">
      <c r="A21" s="23">
        <v>18</v>
      </c>
      <c r="B21" s="23" t="s">
        <v>46</v>
      </c>
      <c r="C21" s="13" t="s">
        <v>61</v>
      </c>
      <c r="D21" s="13" t="s">
        <v>62</v>
      </c>
      <c r="E21" s="42">
        <v>116.83</v>
      </c>
      <c r="F21" s="42">
        <v>116.83</v>
      </c>
      <c r="G21" s="42">
        <f t="shared" si="1"/>
        <v>0</v>
      </c>
      <c r="H21" s="52">
        <v>500</v>
      </c>
      <c r="I21" s="52">
        <f t="shared" si="2"/>
        <v>58415</v>
      </c>
      <c r="J21" s="48"/>
      <c r="L21" s="45" t="s">
        <v>57</v>
      </c>
    </row>
    <row r="22" ht="21" spans="1:12">
      <c r="A22" s="23">
        <v>19</v>
      </c>
      <c r="B22" s="23" t="s">
        <v>46</v>
      </c>
      <c r="C22" s="13" t="s">
        <v>63</v>
      </c>
      <c r="D22" s="13" t="s">
        <v>64</v>
      </c>
      <c r="E22" s="42">
        <v>213.23</v>
      </c>
      <c r="F22" s="42">
        <v>213.23</v>
      </c>
      <c r="G22" s="42">
        <f t="shared" si="1"/>
        <v>0</v>
      </c>
      <c r="H22" s="52">
        <v>500</v>
      </c>
      <c r="I22" s="52">
        <f t="shared" si="2"/>
        <v>106615</v>
      </c>
      <c r="J22" s="48"/>
      <c r="L22" s="45" t="s">
        <v>57</v>
      </c>
    </row>
    <row r="23" s="3" customFormat="1" ht="42" spans="1:12">
      <c r="A23" s="23">
        <v>20</v>
      </c>
      <c r="B23" s="23" t="s">
        <v>46</v>
      </c>
      <c r="C23" s="13" t="s">
        <v>65</v>
      </c>
      <c r="D23" s="13" t="s">
        <v>64</v>
      </c>
      <c r="E23" s="42">
        <v>224.5</v>
      </c>
      <c r="F23" s="42">
        <v>114.26</v>
      </c>
      <c r="G23" s="42">
        <f t="shared" si="1"/>
        <v>110.24</v>
      </c>
      <c r="H23" s="52">
        <v>500</v>
      </c>
      <c r="I23" s="52">
        <f t="shared" si="2"/>
        <v>57130</v>
      </c>
      <c r="J23" s="27" t="s">
        <v>66</v>
      </c>
      <c r="L23" s="47" t="s">
        <v>57</v>
      </c>
    </row>
    <row r="24" ht="42" spans="1:12">
      <c r="A24" s="23">
        <v>21</v>
      </c>
      <c r="B24" s="23" t="s">
        <v>46</v>
      </c>
      <c r="C24" s="13" t="s">
        <v>67</v>
      </c>
      <c r="D24" s="13" t="s">
        <v>55</v>
      </c>
      <c r="E24" s="42">
        <v>288.6</v>
      </c>
      <c r="F24" s="42">
        <v>284.11</v>
      </c>
      <c r="G24" s="42">
        <f t="shared" si="1"/>
        <v>4.49000000000001</v>
      </c>
      <c r="H24" s="52">
        <v>500</v>
      </c>
      <c r="I24" s="52">
        <f t="shared" si="2"/>
        <v>142055</v>
      </c>
      <c r="J24" s="27" t="s">
        <v>68</v>
      </c>
      <c r="L24" s="45" t="s">
        <v>57</v>
      </c>
    </row>
    <row r="25" s="3" customFormat="1" ht="21" spans="1:12">
      <c r="A25" s="23">
        <v>22</v>
      </c>
      <c r="B25" s="23" t="s">
        <v>46</v>
      </c>
      <c r="C25" s="13" t="s">
        <v>69</v>
      </c>
      <c r="D25" s="13" t="s">
        <v>70</v>
      </c>
      <c r="E25" s="42">
        <v>623.043</v>
      </c>
      <c r="F25" s="42">
        <v>623.043</v>
      </c>
      <c r="G25" s="42">
        <f t="shared" si="1"/>
        <v>0</v>
      </c>
      <c r="H25" s="52">
        <v>500</v>
      </c>
      <c r="I25" s="52">
        <f t="shared" si="2"/>
        <v>311521.5</v>
      </c>
      <c r="J25" s="48"/>
      <c r="K25" s="50" t="s">
        <v>71</v>
      </c>
      <c r="L25" s="53" t="s">
        <v>57</v>
      </c>
    </row>
    <row r="26" s="3" customFormat="1" ht="63" spans="1:12">
      <c r="A26" s="23">
        <v>23</v>
      </c>
      <c r="B26" s="23" t="s">
        <v>46</v>
      </c>
      <c r="C26" s="13" t="s">
        <v>42</v>
      </c>
      <c r="D26" s="13" t="s">
        <v>72</v>
      </c>
      <c r="E26" s="42">
        <v>554.736</v>
      </c>
      <c r="F26" s="42">
        <v>0</v>
      </c>
      <c r="G26" s="42">
        <f t="shared" si="1"/>
        <v>554.736</v>
      </c>
      <c r="H26" s="52">
        <v>500</v>
      </c>
      <c r="I26" s="52">
        <f t="shared" si="2"/>
        <v>0</v>
      </c>
      <c r="J26" s="27" t="s">
        <v>73</v>
      </c>
      <c r="K26" s="50"/>
      <c r="L26" s="53" t="s">
        <v>57</v>
      </c>
    </row>
    <row r="27" ht="31.5" spans="1:12">
      <c r="A27" s="23">
        <v>24</v>
      </c>
      <c r="B27" s="23" t="s">
        <v>46</v>
      </c>
      <c r="C27" s="13" t="s">
        <v>74</v>
      </c>
      <c r="D27" s="13" t="s">
        <v>75</v>
      </c>
      <c r="E27" s="42">
        <v>531.01</v>
      </c>
      <c r="F27" s="42">
        <v>477.3</v>
      </c>
      <c r="G27" s="42">
        <f t="shared" si="1"/>
        <v>53.71</v>
      </c>
      <c r="H27" s="52">
        <v>500</v>
      </c>
      <c r="I27" s="52">
        <f t="shared" si="2"/>
        <v>238650</v>
      </c>
      <c r="J27" s="27" t="s">
        <v>76</v>
      </c>
      <c r="L27" s="45" t="s">
        <v>77</v>
      </c>
    </row>
    <row r="28" s="3" customFormat="1" ht="42" spans="1:12">
      <c r="A28" s="23">
        <v>25</v>
      </c>
      <c r="B28" s="23" t="s">
        <v>43</v>
      </c>
      <c r="C28" s="13" t="s">
        <v>78</v>
      </c>
      <c r="D28" s="13" t="s">
        <v>43</v>
      </c>
      <c r="E28" s="42">
        <v>590.4</v>
      </c>
      <c r="F28" s="42">
        <v>307.93</v>
      </c>
      <c r="G28" s="42">
        <f t="shared" si="1"/>
        <v>282.47</v>
      </c>
      <c r="H28" s="52">
        <v>500</v>
      </c>
      <c r="I28" s="52">
        <f t="shared" si="2"/>
        <v>153965</v>
      </c>
      <c r="J28" s="27" t="s">
        <v>79</v>
      </c>
      <c r="K28" s="50"/>
      <c r="L28" s="47" t="s">
        <v>77</v>
      </c>
    </row>
    <row r="29" s="33" customFormat="1" ht="42" spans="1:12">
      <c r="A29" s="23">
        <v>26</v>
      </c>
      <c r="B29" s="23" t="s">
        <v>43</v>
      </c>
      <c r="C29" s="13" t="s">
        <v>80</v>
      </c>
      <c r="D29" s="13" t="s">
        <v>81</v>
      </c>
      <c r="E29" s="42">
        <v>240.01</v>
      </c>
      <c r="F29" s="42">
        <v>130.518</v>
      </c>
      <c r="G29" s="42">
        <f t="shared" si="1"/>
        <v>109.492</v>
      </c>
      <c r="H29" s="52">
        <v>500</v>
      </c>
      <c r="I29" s="52">
        <f t="shared" si="2"/>
        <v>65259</v>
      </c>
      <c r="J29" s="27" t="s">
        <v>82</v>
      </c>
      <c r="L29" s="54" t="s">
        <v>57</v>
      </c>
    </row>
    <row r="30" s="33" customFormat="1" ht="42" spans="1:12">
      <c r="A30" s="23">
        <v>27</v>
      </c>
      <c r="B30" s="23" t="s">
        <v>43</v>
      </c>
      <c r="C30" s="13" t="s">
        <v>83</v>
      </c>
      <c r="D30" s="13" t="s">
        <v>84</v>
      </c>
      <c r="E30" s="42">
        <v>852.19</v>
      </c>
      <c r="F30" s="42">
        <v>251.23</v>
      </c>
      <c r="G30" s="42">
        <f t="shared" si="1"/>
        <v>600.96</v>
      </c>
      <c r="H30" s="52">
        <v>500</v>
      </c>
      <c r="I30" s="52">
        <f t="shared" si="2"/>
        <v>125615</v>
      </c>
      <c r="J30" s="27" t="s">
        <v>85</v>
      </c>
      <c r="K30" s="50"/>
      <c r="L30" s="55" t="s">
        <v>45</v>
      </c>
    </row>
    <row r="31" s="3" customFormat="1" ht="42" spans="1:12">
      <c r="A31" s="23">
        <v>28</v>
      </c>
      <c r="B31" s="23" t="s">
        <v>86</v>
      </c>
      <c r="C31" s="13" t="s">
        <v>87</v>
      </c>
      <c r="D31" s="13" t="s">
        <v>88</v>
      </c>
      <c r="E31" s="42">
        <v>234.64</v>
      </c>
      <c r="F31" s="42">
        <v>217.72</v>
      </c>
      <c r="G31" s="42">
        <f t="shared" si="1"/>
        <v>16.92</v>
      </c>
      <c r="H31" s="52">
        <v>500</v>
      </c>
      <c r="I31" s="52">
        <f t="shared" si="2"/>
        <v>108860</v>
      </c>
      <c r="J31" s="27" t="s">
        <v>89</v>
      </c>
      <c r="L31" s="53" t="s">
        <v>45</v>
      </c>
    </row>
    <row r="32" s="3" customFormat="1" ht="42" spans="1:12">
      <c r="A32" s="23">
        <v>29</v>
      </c>
      <c r="B32" s="23" t="s">
        <v>86</v>
      </c>
      <c r="C32" s="13" t="s">
        <v>90</v>
      </c>
      <c r="D32" s="13" t="s">
        <v>91</v>
      </c>
      <c r="E32" s="42">
        <v>158</v>
      </c>
      <c r="F32" s="42">
        <v>119.98</v>
      </c>
      <c r="G32" s="42">
        <f t="shared" si="1"/>
        <v>38.02</v>
      </c>
      <c r="H32" s="52">
        <v>500</v>
      </c>
      <c r="I32" s="52">
        <f t="shared" si="2"/>
        <v>59990</v>
      </c>
      <c r="J32" s="27" t="s">
        <v>92</v>
      </c>
      <c r="L32" s="47" t="s">
        <v>57</v>
      </c>
    </row>
    <row r="33" s="3" customFormat="1" ht="52.5" spans="1:12">
      <c r="A33" s="23">
        <v>30</v>
      </c>
      <c r="B33" s="23" t="s">
        <v>86</v>
      </c>
      <c r="C33" s="13" t="s">
        <v>90</v>
      </c>
      <c r="D33" s="13" t="s">
        <v>93</v>
      </c>
      <c r="E33" s="42">
        <v>242.18</v>
      </c>
      <c r="F33" s="42">
        <v>0</v>
      </c>
      <c r="G33" s="42">
        <f t="shared" si="1"/>
        <v>242.18</v>
      </c>
      <c r="H33" s="52">
        <v>500</v>
      </c>
      <c r="I33" s="52">
        <f t="shared" si="2"/>
        <v>0</v>
      </c>
      <c r="J33" s="27" t="s">
        <v>94</v>
      </c>
      <c r="K33" s="56"/>
      <c r="L33" s="53" t="s">
        <v>45</v>
      </c>
    </row>
    <row r="34" spans="1:12">
      <c r="A34" s="23">
        <v>31</v>
      </c>
      <c r="B34" s="23" t="s">
        <v>95</v>
      </c>
      <c r="C34" s="13" t="s">
        <v>96</v>
      </c>
      <c r="D34" s="13" t="s">
        <v>97</v>
      </c>
      <c r="E34" s="42">
        <v>440</v>
      </c>
      <c r="F34" s="42">
        <v>440</v>
      </c>
      <c r="G34" s="42">
        <f t="shared" si="1"/>
        <v>0</v>
      </c>
      <c r="H34" s="52">
        <v>500</v>
      </c>
      <c r="I34" s="52">
        <f t="shared" si="2"/>
        <v>220000</v>
      </c>
      <c r="J34" s="57"/>
      <c r="L34" s="45" t="s">
        <v>45</v>
      </c>
    </row>
    <row r="35" ht="42" spans="1:12">
      <c r="A35" s="23">
        <v>32</v>
      </c>
      <c r="B35" s="23" t="s">
        <v>95</v>
      </c>
      <c r="C35" s="13" t="s">
        <v>98</v>
      </c>
      <c r="D35" s="13" t="s">
        <v>97</v>
      </c>
      <c r="E35" s="43">
        <v>100</v>
      </c>
      <c r="F35" s="43">
        <v>0</v>
      </c>
      <c r="G35" s="43">
        <f t="shared" si="1"/>
        <v>100</v>
      </c>
      <c r="H35" s="44">
        <v>500</v>
      </c>
      <c r="I35" s="44">
        <f t="shared" si="2"/>
        <v>0</v>
      </c>
      <c r="J35" s="27" t="s">
        <v>99</v>
      </c>
      <c r="L35" s="45" t="s">
        <v>57</v>
      </c>
    </row>
    <row r="36" ht="31.5" spans="1:12">
      <c r="A36" s="23">
        <v>33</v>
      </c>
      <c r="B36" s="23" t="s">
        <v>95</v>
      </c>
      <c r="C36" s="13" t="s">
        <v>100</v>
      </c>
      <c r="D36" s="13" t="s">
        <v>101</v>
      </c>
      <c r="E36" s="43">
        <v>184.02</v>
      </c>
      <c r="F36" s="43">
        <v>113.77</v>
      </c>
      <c r="G36" s="43">
        <f t="shared" si="1"/>
        <v>70.25</v>
      </c>
      <c r="H36" s="44">
        <v>500</v>
      </c>
      <c r="I36" s="44">
        <f t="shared" si="2"/>
        <v>56885</v>
      </c>
      <c r="J36" s="58" t="s">
        <v>102</v>
      </c>
      <c r="L36" s="45" t="s">
        <v>57</v>
      </c>
    </row>
    <row r="37" spans="1:12">
      <c r="A37" s="23">
        <v>34</v>
      </c>
      <c r="B37" s="23" t="s">
        <v>95</v>
      </c>
      <c r="C37" s="13" t="s">
        <v>103</v>
      </c>
      <c r="D37" s="13" t="s">
        <v>104</v>
      </c>
      <c r="E37" s="43">
        <v>196.58</v>
      </c>
      <c r="F37" s="43">
        <v>196.58</v>
      </c>
      <c r="G37" s="43">
        <f t="shared" ref="G37:G63" si="3">E37-F37</f>
        <v>0</v>
      </c>
      <c r="H37" s="44">
        <v>500</v>
      </c>
      <c r="I37" s="44">
        <f t="shared" si="2"/>
        <v>98290</v>
      </c>
      <c r="J37" s="57"/>
      <c r="L37" s="45" t="s">
        <v>45</v>
      </c>
    </row>
    <row r="38" ht="42" spans="1:12">
      <c r="A38" s="23">
        <v>35</v>
      </c>
      <c r="B38" s="23" t="s">
        <v>95</v>
      </c>
      <c r="C38" s="13" t="s">
        <v>105</v>
      </c>
      <c r="D38" s="13" t="s">
        <v>106</v>
      </c>
      <c r="E38" s="43">
        <v>105.23</v>
      </c>
      <c r="F38" s="43">
        <v>0</v>
      </c>
      <c r="G38" s="43">
        <f t="shared" si="3"/>
        <v>105.23</v>
      </c>
      <c r="H38" s="44">
        <v>500</v>
      </c>
      <c r="I38" s="44">
        <f t="shared" si="2"/>
        <v>0</v>
      </c>
      <c r="J38" s="58" t="s">
        <v>107</v>
      </c>
      <c r="L38" s="45" t="s">
        <v>57</v>
      </c>
    </row>
    <row r="39" ht="21" spans="1:12">
      <c r="A39" s="23">
        <v>36</v>
      </c>
      <c r="B39" s="23" t="s">
        <v>95</v>
      </c>
      <c r="C39" s="13" t="s">
        <v>108</v>
      </c>
      <c r="D39" s="13" t="s">
        <v>109</v>
      </c>
      <c r="E39" s="42">
        <v>205.26</v>
      </c>
      <c r="F39" s="42">
        <v>205.26</v>
      </c>
      <c r="G39" s="42">
        <f t="shared" si="3"/>
        <v>0</v>
      </c>
      <c r="H39" s="52">
        <v>500</v>
      </c>
      <c r="I39" s="44">
        <f t="shared" si="2"/>
        <v>102630</v>
      </c>
      <c r="J39" s="57"/>
      <c r="L39" s="45" t="s">
        <v>45</v>
      </c>
    </row>
    <row r="40" ht="21" spans="1:12">
      <c r="A40" s="23">
        <v>37</v>
      </c>
      <c r="B40" s="23" t="s">
        <v>95</v>
      </c>
      <c r="C40" s="13" t="s">
        <v>110</v>
      </c>
      <c r="D40" s="13" t="s">
        <v>111</v>
      </c>
      <c r="E40" s="42">
        <v>202</v>
      </c>
      <c r="F40" s="42">
        <v>202</v>
      </c>
      <c r="G40" s="42">
        <f t="shared" si="3"/>
        <v>0</v>
      </c>
      <c r="H40" s="52">
        <v>500</v>
      </c>
      <c r="I40" s="44">
        <f t="shared" si="2"/>
        <v>101000</v>
      </c>
      <c r="J40" s="57"/>
      <c r="L40" s="45" t="s">
        <v>45</v>
      </c>
    </row>
    <row r="41" ht="21" spans="1:12">
      <c r="A41" s="23">
        <v>38</v>
      </c>
      <c r="B41" s="23" t="s">
        <v>95</v>
      </c>
      <c r="C41" s="13" t="s">
        <v>112</v>
      </c>
      <c r="D41" s="13" t="s">
        <v>113</v>
      </c>
      <c r="E41" s="42">
        <v>215.3323</v>
      </c>
      <c r="F41" s="42">
        <v>215.3323</v>
      </c>
      <c r="G41" s="42">
        <f t="shared" si="3"/>
        <v>0</v>
      </c>
      <c r="H41" s="52">
        <v>500</v>
      </c>
      <c r="I41" s="44">
        <f t="shared" si="2"/>
        <v>107666.15</v>
      </c>
      <c r="J41" s="57"/>
      <c r="L41" s="45" t="s">
        <v>45</v>
      </c>
    </row>
    <row r="42" s="3" customFormat="1" ht="42" spans="1:12">
      <c r="A42" s="23">
        <v>39</v>
      </c>
      <c r="B42" s="23" t="s">
        <v>95</v>
      </c>
      <c r="C42" s="13" t="s">
        <v>114</v>
      </c>
      <c r="D42" s="13" t="s">
        <v>115</v>
      </c>
      <c r="E42" s="42">
        <v>212.6</v>
      </c>
      <c r="F42" s="42">
        <v>175.68</v>
      </c>
      <c r="G42" s="42">
        <f t="shared" si="3"/>
        <v>36.92</v>
      </c>
      <c r="H42" s="52">
        <v>500</v>
      </c>
      <c r="I42" s="44">
        <f t="shared" si="2"/>
        <v>87840</v>
      </c>
      <c r="J42" s="27" t="s">
        <v>116</v>
      </c>
      <c r="K42" s="46"/>
      <c r="L42" s="53" t="s">
        <v>45</v>
      </c>
    </row>
    <row r="43" s="3" customFormat="1" ht="21" spans="1:12">
      <c r="A43" s="23">
        <v>40</v>
      </c>
      <c r="B43" s="23" t="s">
        <v>95</v>
      </c>
      <c r="C43" s="13" t="s">
        <v>117</v>
      </c>
      <c r="D43" s="13" t="s">
        <v>118</v>
      </c>
      <c r="E43" s="42">
        <v>120.731</v>
      </c>
      <c r="F43" s="42">
        <v>120.731</v>
      </c>
      <c r="G43" s="42">
        <f t="shared" si="3"/>
        <v>0</v>
      </c>
      <c r="H43" s="52">
        <v>500</v>
      </c>
      <c r="I43" s="44">
        <f t="shared" si="2"/>
        <v>60365.5</v>
      </c>
      <c r="J43" s="57"/>
      <c r="K43" s="46" t="s">
        <v>119</v>
      </c>
      <c r="L43" s="47" t="s">
        <v>57</v>
      </c>
    </row>
    <row r="44" spans="1:12">
      <c r="A44" s="23">
        <v>41</v>
      </c>
      <c r="B44" s="23" t="s">
        <v>95</v>
      </c>
      <c r="C44" s="13" t="s">
        <v>120</v>
      </c>
      <c r="D44" s="13" t="s">
        <v>121</v>
      </c>
      <c r="E44" s="42">
        <v>207.96</v>
      </c>
      <c r="F44" s="42">
        <v>207.96</v>
      </c>
      <c r="G44" s="42">
        <f t="shared" si="3"/>
        <v>0</v>
      </c>
      <c r="H44" s="52">
        <v>500</v>
      </c>
      <c r="I44" s="44">
        <f t="shared" si="2"/>
        <v>103980</v>
      </c>
      <c r="J44" s="57"/>
      <c r="L44" s="45" t="s">
        <v>77</v>
      </c>
    </row>
    <row r="45" spans="1:12">
      <c r="A45" s="11">
        <v>42</v>
      </c>
      <c r="B45" s="23" t="s">
        <v>95</v>
      </c>
      <c r="C45" s="13" t="s">
        <v>122</v>
      </c>
      <c r="D45" s="13" t="s">
        <v>123</v>
      </c>
      <c r="E45" s="42">
        <v>1102.3698</v>
      </c>
      <c r="F45" s="59">
        <f>6052.87</f>
        <v>6052.87</v>
      </c>
      <c r="G45" s="59">
        <f>E45+E46+E47+E48+E49+E50+E51+E52+E53+E54-F45</f>
        <v>52.5877500000006</v>
      </c>
      <c r="H45" s="60">
        <v>500</v>
      </c>
      <c r="I45" s="61">
        <f t="shared" si="2"/>
        <v>3026435</v>
      </c>
      <c r="J45" s="62" t="s">
        <v>124</v>
      </c>
      <c r="K45" s="46" t="s">
        <v>125</v>
      </c>
      <c r="L45" s="45" t="s">
        <v>57</v>
      </c>
    </row>
    <row r="46" ht="21" spans="1:12">
      <c r="A46" s="16"/>
      <c r="B46" s="23"/>
      <c r="C46" s="13"/>
      <c r="D46" s="13" t="s">
        <v>126</v>
      </c>
      <c r="E46" s="42">
        <v>110.4724</v>
      </c>
      <c r="F46" s="59"/>
      <c r="G46" s="59"/>
      <c r="H46" s="63"/>
      <c r="I46" s="64"/>
      <c r="J46" s="65"/>
      <c r="K46" s="46"/>
      <c r="L46" s="45" t="s">
        <v>57</v>
      </c>
    </row>
    <row r="47" ht="21" spans="1:12">
      <c r="A47" s="16"/>
      <c r="B47" s="23"/>
      <c r="C47" s="13"/>
      <c r="D47" s="13" t="s">
        <v>127</v>
      </c>
      <c r="E47" s="42">
        <v>268.9771</v>
      </c>
      <c r="F47" s="59"/>
      <c r="G47" s="59"/>
      <c r="H47" s="63"/>
      <c r="I47" s="64"/>
      <c r="J47" s="65"/>
      <c r="K47" s="46"/>
      <c r="L47" s="45" t="s">
        <v>57</v>
      </c>
    </row>
    <row r="48" ht="21" spans="1:12">
      <c r="A48" s="16"/>
      <c r="B48" s="23"/>
      <c r="C48" s="13"/>
      <c r="D48" s="13" t="s">
        <v>128</v>
      </c>
      <c r="E48" s="42">
        <v>1449.21</v>
      </c>
      <c r="F48" s="59"/>
      <c r="G48" s="59"/>
      <c r="H48" s="63"/>
      <c r="I48" s="64"/>
      <c r="J48" s="65"/>
      <c r="K48" s="46"/>
      <c r="L48" s="45" t="s">
        <v>57</v>
      </c>
    </row>
    <row r="49" spans="1:12">
      <c r="A49" s="16"/>
      <c r="B49" s="23"/>
      <c r="C49" s="13"/>
      <c r="D49" s="13" t="s">
        <v>129</v>
      </c>
      <c r="E49" s="42">
        <v>229.32</v>
      </c>
      <c r="F49" s="59"/>
      <c r="G49" s="59"/>
      <c r="H49" s="63"/>
      <c r="I49" s="64"/>
      <c r="J49" s="65"/>
      <c r="K49" s="46"/>
      <c r="L49" s="45" t="s">
        <v>57</v>
      </c>
    </row>
    <row r="50" ht="21" spans="1:12">
      <c r="A50" s="16"/>
      <c r="B50" s="23"/>
      <c r="C50" s="13"/>
      <c r="D50" s="13" t="s">
        <v>130</v>
      </c>
      <c r="E50" s="42">
        <v>398.83</v>
      </c>
      <c r="F50" s="59"/>
      <c r="G50" s="59"/>
      <c r="H50" s="63"/>
      <c r="I50" s="64"/>
      <c r="J50" s="65"/>
      <c r="K50" s="46"/>
      <c r="L50" s="45" t="s">
        <v>57</v>
      </c>
    </row>
    <row r="51" ht="21" spans="1:12">
      <c r="A51" s="16"/>
      <c r="B51" s="23"/>
      <c r="C51" s="13"/>
      <c r="D51" s="13" t="s">
        <v>131</v>
      </c>
      <c r="E51" s="42">
        <v>140.70285</v>
      </c>
      <c r="F51" s="59"/>
      <c r="G51" s="59"/>
      <c r="H51" s="63"/>
      <c r="I51" s="64"/>
      <c r="J51" s="65"/>
      <c r="K51" s="46"/>
      <c r="L51" s="45" t="s">
        <v>57</v>
      </c>
    </row>
    <row r="52" ht="21" spans="1:12">
      <c r="A52" s="16"/>
      <c r="B52" s="23"/>
      <c r="C52" s="13"/>
      <c r="D52" s="13" t="s">
        <v>132</v>
      </c>
      <c r="E52" s="42">
        <v>1270.9419</v>
      </c>
      <c r="F52" s="59"/>
      <c r="G52" s="59"/>
      <c r="H52" s="63"/>
      <c r="I52" s="64"/>
      <c r="J52" s="65"/>
      <c r="K52" s="46"/>
      <c r="L52" s="45" t="s">
        <v>57</v>
      </c>
    </row>
    <row r="53" spans="1:12">
      <c r="A53" s="16"/>
      <c r="B53" s="23"/>
      <c r="C53" s="13"/>
      <c r="D53" s="13" t="s">
        <v>133</v>
      </c>
      <c r="E53" s="42">
        <v>108</v>
      </c>
      <c r="F53" s="59"/>
      <c r="G53" s="59"/>
      <c r="H53" s="63"/>
      <c r="I53" s="64"/>
      <c r="J53" s="65"/>
      <c r="K53" s="46"/>
      <c r="L53" s="45" t="s">
        <v>57</v>
      </c>
    </row>
    <row r="54" spans="1:12">
      <c r="A54" s="19"/>
      <c r="B54" s="23"/>
      <c r="C54" s="13"/>
      <c r="D54" s="13" t="s">
        <v>134</v>
      </c>
      <c r="E54" s="42">
        <v>1026.6337</v>
      </c>
      <c r="F54" s="59"/>
      <c r="G54" s="59"/>
      <c r="H54" s="66"/>
      <c r="I54" s="67"/>
      <c r="J54" s="68"/>
      <c r="K54" s="46"/>
      <c r="L54" s="45" t="s">
        <v>57</v>
      </c>
    </row>
    <row r="55" s="3" customFormat="1" ht="21" spans="1:12">
      <c r="A55" s="23">
        <v>43</v>
      </c>
      <c r="B55" s="23" t="s">
        <v>135</v>
      </c>
      <c r="C55" s="13" t="s">
        <v>136</v>
      </c>
      <c r="D55" s="13" t="s">
        <v>137</v>
      </c>
      <c r="E55" s="43">
        <v>249.81</v>
      </c>
      <c r="F55" s="43">
        <v>245.63</v>
      </c>
      <c r="G55" s="43">
        <f t="shared" si="3"/>
        <v>4.18000000000001</v>
      </c>
      <c r="H55" s="44">
        <v>500</v>
      </c>
      <c r="I55" s="44">
        <f>ROUND(F55*H55,2)</f>
        <v>122815</v>
      </c>
      <c r="J55" s="58" t="s">
        <v>138</v>
      </c>
      <c r="L55" s="47" t="s">
        <v>77</v>
      </c>
    </row>
    <row r="56" ht="21" spans="1:12">
      <c r="A56" s="23">
        <v>44</v>
      </c>
      <c r="B56" s="23" t="s">
        <v>135</v>
      </c>
      <c r="C56" s="13" t="s">
        <v>114</v>
      </c>
      <c r="D56" s="13" t="s">
        <v>139</v>
      </c>
      <c r="E56" s="43">
        <v>121.35</v>
      </c>
      <c r="F56" s="43">
        <v>121.35</v>
      </c>
      <c r="G56" s="43">
        <f t="shared" si="3"/>
        <v>0</v>
      </c>
      <c r="H56" s="44">
        <v>500</v>
      </c>
      <c r="I56" s="44">
        <f t="shared" ref="I56:I63" si="4">ROUND(F56*H56,2)</f>
        <v>60675</v>
      </c>
      <c r="J56" s="57"/>
      <c r="L56" s="45" t="s">
        <v>45</v>
      </c>
    </row>
    <row r="57" ht="21" spans="1:12">
      <c r="A57" s="23">
        <v>45</v>
      </c>
      <c r="B57" s="23" t="s">
        <v>135</v>
      </c>
      <c r="C57" s="13" t="s">
        <v>140</v>
      </c>
      <c r="D57" s="13" t="s">
        <v>141</v>
      </c>
      <c r="E57" s="43">
        <v>166.05</v>
      </c>
      <c r="F57" s="43"/>
      <c r="G57" s="43">
        <f t="shared" si="3"/>
        <v>166.05</v>
      </c>
      <c r="H57" s="44">
        <v>500</v>
      </c>
      <c r="I57" s="44">
        <f t="shared" si="4"/>
        <v>0</v>
      </c>
      <c r="J57" s="27" t="s">
        <v>142</v>
      </c>
      <c r="L57" s="45" t="s">
        <v>45</v>
      </c>
    </row>
    <row r="58" ht="42" spans="1:12">
      <c r="A58" s="23">
        <v>46</v>
      </c>
      <c r="B58" s="23" t="s">
        <v>135</v>
      </c>
      <c r="C58" s="13" t="s">
        <v>140</v>
      </c>
      <c r="D58" s="13" t="s">
        <v>141</v>
      </c>
      <c r="E58" s="43">
        <v>166.05</v>
      </c>
      <c r="F58" s="43">
        <v>155.61</v>
      </c>
      <c r="G58" s="43">
        <f t="shared" si="3"/>
        <v>10.44</v>
      </c>
      <c r="H58" s="44">
        <v>500</v>
      </c>
      <c r="I58" s="44">
        <f t="shared" si="4"/>
        <v>77805</v>
      </c>
      <c r="J58" s="58" t="s">
        <v>143</v>
      </c>
      <c r="L58" s="45" t="s">
        <v>77</v>
      </c>
    </row>
    <row r="59" s="3" customFormat="1" ht="31.5" spans="1:12">
      <c r="A59" s="23">
        <v>47</v>
      </c>
      <c r="B59" s="23" t="s">
        <v>144</v>
      </c>
      <c r="C59" s="13" t="s">
        <v>145</v>
      </c>
      <c r="D59" s="13" t="s">
        <v>146</v>
      </c>
      <c r="E59" s="43">
        <v>265.51</v>
      </c>
      <c r="F59" s="43">
        <v>265.51</v>
      </c>
      <c r="G59" s="43">
        <f t="shared" si="3"/>
        <v>0</v>
      </c>
      <c r="H59" s="44">
        <v>500</v>
      </c>
      <c r="I59" s="44">
        <f t="shared" si="4"/>
        <v>132755</v>
      </c>
      <c r="J59" s="57"/>
      <c r="K59" s="56" t="s">
        <v>147</v>
      </c>
      <c r="L59" s="53" t="s">
        <v>77</v>
      </c>
    </row>
    <row r="60" ht="31.5" spans="1:12">
      <c r="A60" s="23">
        <v>48</v>
      </c>
      <c r="B60" s="23" t="s">
        <v>148</v>
      </c>
      <c r="C60" s="13" t="s">
        <v>149</v>
      </c>
      <c r="D60" s="13" t="s">
        <v>150</v>
      </c>
      <c r="E60" s="43">
        <v>109.15</v>
      </c>
      <c r="F60" s="43">
        <v>107.55</v>
      </c>
      <c r="G60" s="43">
        <f t="shared" si="3"/>
        <v>1.60000000000001</v>
      </c>
      <c r="H60" s="44">
        <v>500</v>
      </c>
      <c r="I60" s="44">
        <f t="shared" si="4"/>
        <v>53775</v>
      </c>
      <c r="J60" s="58" t="s">
        <v>151</v>
      </c>
      <c r="L60" s="45" t="s">
        <v>77</v>
      </c>
    </row>
    <row r="61" ht="42" spans="1:12">
      <c r="A61" s="23">
        <v>49</v>
      </c>
      <c r="B61" s="23" t="s">
        <v>148</v>
      </c>
      <c r="C61" s="13" t="s">
        <v>152</v>
      </c>
      <c r="D61" s="13" t="s">
        <v>153</v>
      </c>
      <c r="E61" s="43">
        <v>101.332</v>
      </c>
      <c r="F61" s="43">
        <v>100.72</v>
      </c>
      <c r="G61" s="43">
        <f t="shared" si="3"/>
        <v>0.611999999999995</v>
      </c>
      <c r="H61" s="44">
        <v>500</v>
      </c>
      <c r="I61" s="44">
        <f t="shared" si="4"/>
        <v>50360</v>
      </c>
      <c r="J61" s="58" t="s">
        <v>154</v>
      </c>
      <c r="L61" s="45" t="s">
        <v>77</v>
      </c>
    </row>
    <row r="62" ht="42" spans="1:12">
      <c r="A62" s="23">
        <v>50</v>
      </c>
      <c r="B62" s="23" t="s">
        <v>148</v>
      </c>
      <c r="C62" s="13" t="s">
        <v>155</v>
      </c>
      <c r="D62" s="13" t="s">
        <v>156</v>
      </c>
      <c r="E62" s="43">
        <v>176.06</v>
      </c>
      <c r="F62" s="43">
        <v>100.9</v>
      </c>
      <c r="G62" s="43">
        <f t="shared" si="3"/>
        <v>75.16</v>
      </c>
      <c r="H62" s="44">
        <v>500</v>
      </c>
      <c r="I62" s="44">
        <f t="shared" si="4"/>
        <v>50450</v>
      </c>
      <c r="J62" s="58" t="s">
        <v>157</v>
      </c>
      <c r="L62" s="45" t="s">
        <v>77</v>
      </c>
    </row>
    <row r="63" ht="21" spans="1:12">
      <c r="A63" s="23">
        <v>51</v>
      </c>
      <c r="B63" s="23" t="s">
        <v>158</v>
      </c>
      <c r="C63" s="13" t="s">
        <v>159</v>
      </c>
      <c r="D63" s="13" t="s">
        <v>160</v>
      </c>
      <c r="E63" s="43">
        <v>137.98</v>
      </c>
      <c r="F63" s="43">
        <v>137.98</v>
      </c>
      <c r="G63" s="43">
        <f t="shared" si="3"/>
        <v>0</v>
      </c>
      <c r="H63" s="44">
        <v>500</v>
      </c>
      <c r="I63" s="44">
        <f t="shared" si="4"/>
        <v>68990</v>
      </c>
      <c r="J63" s="57"/>
      <c r="L63" s="45" t="s">
        <v>77</v>
      </c>
    </row>
    <row r="64" ht="21" customHeight="1" spans="1:12">
      <c r="A64" s="38" t="s">
        <v>161</v>
      </c>
      <c r="B64" s="69"/>
      <c r="C64" s="69"/>
      <c r="D64" s="69"/>
      <c r="E64" s="39">
        <f>SUM(E4:E63)</f>
        <v>22949.58015</v>
      </c>
      <c r="F64" s="39">
        <f>SUM(F4:F63)</f>
        <v>18355.3943</v>
      </c>
      <c r="G64" s="39">
        <f>SUM(G4:G63)</f>
        <v>4594.18585</v>
      </c>
      <c r="H64" s="39"/>
      <c r="I64" s="70">
        <f>SUM(I4:I63)</f>
        <v>9177324.65</v>
      </c>
      <c r="J64" s="57"/>
    </row>
    <row r="65" spans="7:10">
      <c r="J65" s="35"/>
    </row>
    <row r="68" spans="7:10">
      <c r="G68" s="71"/>
    </row>
  </sheetData>
  <autoFilter xmlns:etc="http://www.wps.cn/officeDocument/2017/etCustomData" ref="A3:L64" etc:filterBottomFollowUsedRange="0">
    <extLst/>
  </autoFilter>
  <mergeCells count="12">
    <mergeCell ref="A1:J1"/>
    <mergeCell ref="A2:I2"/>
    <mergeCell ref="A64:D64"/>
    <mergeCell ref="A45:A54"/>
    <mergeCell ref="B45:B54"/>
    <mergeCell ref="C45:C54"/>
    <mergeCell ref="F45:F54"/>
    <mergeCell ref="G45:G54"/>
    <mergeCell ref="H45:H54"/>
    <mergeCell ref="I45:I54"/>
    <mergeCell ref="J45:J54"/>
    <mergeCell ref="K45:K54"/>
  </mergeCells>
  <pageMargins left="0.503472222222222" right="0.503472222222222" top="0.554861111111111" bottom="0.554861111111111" header="0.298611111111111" footer="0.298611111111111"/>
  <pageSetup paperSize="9" scale="8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
  <sheetViews>
    <sheetView zoomScale="190" zoomScaleNormal="190" workbookViewId="0">
      <selection activeCell="A1" sqref="A1:I1"/>
    </sheetView>
  </sheetViews>
  <sheetFormatPr defaultColWidth="9" defaultRowHeight="14.25"/>
  <cols>
    <col min="1" max="1" width="4.375" style="1" customWidth="1"/>
    <col min="2" max="2" width="7.375" style="1" customWidth="1"/>
    <col min="3" max="3" width="22.4166666666667" style="1" customWidth="1"/>
    <col min="4" max="4" width="15.75" style="1" customWidth="1"/>
    <col min="5" max="5" width="11" style="5"/>
    <col min="6" max="6" width="11.6" style="5"/>
    <col min="7" max="7" width="9.66666666666667" style="5"/>
    <col min="8" max="8" width="12.8" style="5" customWidth="1"/>
    <col min="9" max="9" width="39.9166666666667" style="6" hidden="1" customWidth="1"/>
    <col min="10" max="10" width="9" style="1" hidden="1" customWidth="1"/>
    <col min="11" max="16384" width="9" style="1"/>
  </cols>
  <sheetData>
    <row r="1" s="1" customFormat="1" spans="1:10">
      <c r="A1" s="7" t="s">
        <v>162</v>
      </c>
      <c r="B1" s="7"/>
      <c r="C1" s="7"/>
      <c r="D1" s="7"/>
      <c r="E1" s="8"/>
      <c r="F1" s="8"/>
      <c r="G1" s="8"/>
      <c r="H1" s="8"/>
      <c r="I1" s="7"/>
    </row>
    <row r="2" s="2" customFormat="1" ht="18" spans="1:10">
      <c r="A2" s="9" t="s">
        <v>2</v>
      </c>
      <c r="B2" s="9" t="s">
        <v>3</v>
      </c>
      <c r="C2" s="9" t="s">
        <v>4</v>
      </c>
      <c r="D2" s="9" t="s">
        <v>5</v>
      </c>
      <c r="E2" s="10" t="s">
        <v>163</v>
      </c>
      <c r="F2" s="10" t="s">
        <v>7</v>
      </c>
      <c r="G2" s="10" t="s">
        <v>9</v>
      </c>
      <c r="H2" s="10" t="s">
        <v>164</v>
      </c>
      <c r="I2" s="9" t="s">
        <v>165</v>
      </c>
    </row>
    <row r="3" s="1" customFormat="1" spans="1:10">
      <c r="A3" s="11">
        <v>1</v>
      </c>
      <c r="B3" s="12" t="s">
        <v>13</v>
      </c>
      <c r="C3" s="13" t="s">
        <v>14</v>
      </c>
      <c r="D3" s="13" t="s">
        <v>15</v>
      </c>
      <c r="E3" s="14">
        <v>261.581</v>
      </c>
      <c r="F3" s="14">
        <v>102.43</v>
      </c>
      <c r="G3" s="14">
        <v>100</v>
      </c>
      <c r="H3" s="14">
        <f>ROUND(F3*G3,2)</f>
        <v>10243</v>
      </c>
      <c r="I3" s="15"/>
      <c r="J3" s="1" t="e">
        <f>#REF!-F3</f>
        <v>#REF!</v>
      </c>
    </row>
    <row r="4" s="1" customFormat="1" spans="1:10">
      <c r="A4" s="16"/>
      <c r="B4" s="17"/>
      <c r="C4" s="13" t="s">
        <v>18</v>
      </c>
      <c r="D4" s="13" t="s">
        <v>19</v>
      </c>
      <c r="E4" s="14">
        <v>225.95</v>
      </c>
      <c r="F4" s="14">
        <v>0</v>
      </c>
      <c r="G4" s="14">
        <v>100</v>
      </c>
      <c r="H4" s="14">
        <f t="shared" ref="H3:H6" si="0">ROUND(F4*G4,2)</f>
        <v>0</v>
      </c>
      <c r="I4" s="15" t="s">
        <v>166</v>
      </c>
      <c r="J4" s="1" t="e">
        <f>#REF!-F4</f>
        <v>#REF!</v>
      </c>
    </row>
    <row r="5" s="1" customFormat="1" spans="1:10">
      <c r="A5" s="16"/>
      <c r="B5" s="17"/>
      <c r="C5" s="13" t="s">
        <v>21</v>
      </c>
      <c r="D5" s="13" t="s">
        <v>22</v>
      </c>
      <c r="E5" s="14">
        <v>286.23</v>
      </c>
      <c r="F5" s="14">
        <v>188.83</v>
      </c>
      <c r="G5" s="14">
        <v>100</v>
      </c>
      <c r="H5" s="14">
        <f t="shared" si="0"/>
        <v>18883</v>
      </c>
      <c r="I5" s="15"/>
      <c r="J5" s="1" t="e">
        <f>#REF!-F5</f>
        <v>#REF!</v>
      </c>
    </row>
    <row r="6" s="3" customFormat="1" spans="1:10">
      <c r="A6" s="16"/>
      <c r="B6" s="18"/>
      <c r="C6" s="13" t="s">
        <v>167</v>
      </c>
      <c r="D6" s="13" t="s">
        <v>19</v>
      </c>
      <c r="E6" s="14">
        <v>1184.08</v>
      </c>
      <c r="F6" s="14">
        <v>1026.04</v>
      </c>
      <c r="G6" s="14">
        <v>100</v>
      </c>
      <c r="H6" s="14">
        <f t="shared" si="0"/>
        <v>102604</v>
      </c>
      <c r="I6" s="15"/>
      <c r="J6" s="1" t="e">
        <f>#REF!-F6</f>
        <v>#REF!</v>
      </c>
    </row>
    <row r="7" s="3" customFormat="1" spans="1:10">
      <c r="A7" s="19"/>
      <c r="B7" s="18"/>
      <c r="C7" s="20" t="s">
        <v>168</v>
      </c>
      <c r="D7" s="21"/>
      <c r="E7" s="22">
        <f t="shared" ref="E7:H7" si="1">SUM(E3:E6)</f>
        <v>1957.841</v>
      </c>
      <c r="F7" s="22">
        <f t="shared" si="1"/>
        <v>1317.3</v>
      </c>
      <c r="G7" s="22"/>
      <c r="H7" s="22">
        <f t="shared" si="1"/>
        <v>131730</v>
      </c>
      <c r="I7" s="15"/>
      <c r="J7" s="1" t="e">
        <f>#REF!-F7</f>
        <v>#REF!</v>
      </c>
    </row>
    <row r="8" customFormat="1" spans="1:10">
      <c r="A8" s="11">
        <v>2</v>
      </c>
      <c r="B8" s="23" t="s">
        <v>29</v>
      </c>
      <c r="C8" s="13" t="s">
        <v>30</v>
      </c>
      <c r="D8" s="13" t="s">
        <v>31</v>
      </c>
      <c r="E8" s="14">
        <v>530</v>
      </c>
      <c r="F8" s="14">
        <v>527.81</v>
      </c>
      <c r="G8" s="14">
        <v>100</v>
      </c>
      <c r="H8" s="14">
        <f t="shared" ref="H8:H12" si="2">ROUND(F8*G8,2)</f>
        <v>52781</v>
      </c>
      <c r="I8" s="15"/>
      <c r="J8" s="1" t="e">
        <f>#REF!-F8</f>
        <v>#REF!</v>
      </c>
    </row>
    <row r="9" customFormat="1" spans="1:10">
      <c r="A9" s="16"/>
      <c r="B9" s="23"/>
      <c r="C9" s="13" t="s">
        <v>33</v>
      </c>
      <c r="D9" s="13" t="s">
        <v>34</v>
      </c>
      <c r="E9" s="14">
        <v>935.6</v>
      </c>
      <c r="F9" s="14">
        <v>928.8</v>
      </c>
      <c r="G9" s="14">
        <v>100</v>
      </c>
      <c r="H9" s="14">
        <f t="shared" si="2"/>
        <v>92880</v>
      </c>
      <c r="I9" s="15"/>
      <c r="J9" s="1" t="e">
        <f>#REF!-F9</f>
        <v>#REF!</v>
      </c>
    </row>
    <row r="10" customFormat="1" spans="1:10">
      <c r="A10" s="16"/>
      <c r="B10" s="23"/>
      <c r="C10" s="13" t="s">
        <v>36</v>
      </c>
      <c r="D10" s="13" t="s">
        <v>37</v>
      </c>
      <c r="E10" s="14">
        <v>272.07</v>
      </c>
      <c r="F10" s="14">
        <v>0</v>
      </c>
      <c r="G10" s="14">
        <v>100</v>
      </c>
      <c r="H10" s="14">
        <f t="shared" si="2"/>
        <v>0</v>
      </c>
      <c r="I10" s="15"/>
      <c r="J10" s="1" t="e">
        <f>#REF!-F10</f>
        <v>#REF!</v>
      </c>
    </row>
    <row r="11" customFormat="1" spans="1:10">
      <c r="A11" s="16"/>
      <c r="B11" s="23"/>
      <c r="C11" s="13" t="s">
        <v>39</v>
      </c>
      <c r="D11" s="13" t="s">
        <v>40</v>
      </c>
      <c r="E11" s="14">
        <v>251</v>
      </c>
      <c r="F11" s="14">
        <v>240.51</v>
      </c>
      <c r="G11" s="14">
        <v>100</v>
      </c>
      <c r="H11" s="14">
        <f t="shared" si="2"/>
        <v>24051</v>
      </c>
      <c r="I11" s="15"/>
      <c r="J11" s="1" t="e">
        <f>#REF!-F11</f>
        <v>#REF!</v>
      </c>
    </row>
    <row r="12" customFormat="1" spans="1:10">
      <c r="A12" s="16"/>
      <c r="B12" s="23"/>
      <c r="C12" s="13" t="s">
        <v>42</v>
      </c>
      <c r="D12" s="13" t="s">
        <v>43</v>
      </c>
      <c r="E12" s="14">
        <v>3053.788</v>
      </c>
      <c r="F12" s="14">
        <v>1742.48</v>
      </c>
      <c r="G12" s="14">
        <v>100</v>
      </c>
      <c r="H12" s="14">
        <f t="shared" si="2"/>
        <v>174248</v>
      </c>
      <c r="I12" s="15"/>
      <c r="J12" s="1" t="e">
        <f>#REF!-F12</f>
        <v>#REF!</v>
      </c>
    </row>
    <row r="13" s="3" customFormat="1" spans="1:10">
      <c r="A13" s="19"/>
      <c r="B13" s="23"/>
      <c r="C13" s="24" t="s">
        <v>168</v>
      </c>
      <c r="D13" s="24"/>
      <c r="E13" s="22">
        <f t="shared" ref="E13:H13" si="3">SUM(E8:E12)</f>
        <v>5042.458</v>
      </c>
      <c r="F13" s="22">
        <f t="shared" si="3"/>
        <v>3439.6</v>
      </c>
      <c r="G13" s="22"/>
      <c r="H13" s="22">
        <f t="shared" si="3"/>
        <v>343960</v>
      </c>
      <c r="I13" s="15"/>
      <c r="J13" s="1" t="e">
        <f>#REF!-F13</f>
        <v>#REF!</v>
      </c>
    </row>
    <row r="14" customFormat="1" spans="1:10">
      <c r="A14" s="11">
        <v>3</v>
      </c>
      <c r="B14" s="23" t="s">
        <v>46</v>
      </c>
      <c r="C14" s="13" t="s">
        <v>47</v>
      </c>
      <c r="D14" s="13" t="s">
        <v>48</v>
      </c>
      <c r="E14" s="14">
        <v>336.039</v>
      </c>
      <c r="F14" s="14">
        <v>301.28</v>
      </c>
      <c r="G14" s="14">
        <v>100</v>
      </c>
      <c r="H14" s="14">
        <f t="shared" ref="H14:H22" si="4">ROUND(F14*G14,2)</f>
        <v>30128</v>
      </c>
      <c r="I14" s="15"/>
      <c r="J14" s="1" t="e">
        <f>#REF!-F14</f>
        <v>#REF!</v>
      </c>
    </row>
    <row r="15" customFormat="1" spans="1:10">
      <c r="A15" s="16"/>
      <c r="B15" s="23"/>
      <c r="C15" s="13" t="s">
        <v>47</v>
      </c>
      <c r="D15" s="13" t="s">
        <v>48</v>
      </c>
      <c r="E15" s="14">
        <v>122.74</v>
      </c>
      <c r="F15" s="14">
        <v>122.74</v>
      </c>
      <c r="G15" s="14">
        <v>100</v>
      </c>
      <c r="H15" s="14">
        <f t="shared" si="4"/>
        <v>12274</v>
      </c>
      <c r="I15" s="15"/>
      <c r="J15" s="1" t="e">
        <f>#REF!-F15</f>
        <v>#REF!</v>
      </c>
    </row>
    <row r="16" customFormat="1" spans="1:10">
      <c r="A16" s="16"/>
      <c r="B16" s="23"/>
      <c r="C16" s="13" t="s">
        <v>49</v>
      </c>
      <c r="D16" s="13" t="s">
        <v>50</v>
      </c>
      <c r="E16" s="14">
        <v>112.28</v>
      </c>
      <c r="F16" s="14">
        <v>102.96</v>
      </c>
      <c r="G16" s="14">
        <v>100</v>
      </c>
      <c r="H16" s="14">
        <f t="shared" si="4"/>
        <v>10296</v>
      </c>
      <c r="I16" s="15"/>
      <c r="J16" s="1" t="e">
        <f>#REF!-F16</f>
        <v>#REF!</v>
      </c>
    </row>
    <row r="17" customFormat="1" spans="1:10">
      <c r="A17" s="16"/>
      <c r="B17" s="23"/>
      <c r="C17" s="13" t="s">
        <v>51</v>
      </c>
      <c r="D17" s="13" t="s">
        <v>52</v>
      </c>
      <c r="E17" s="14">
        <v>148.07</v>
      </c>
      <c r="F17" s="14">
        <v>123.8</v>
      </c>
      <c r="G17" s="14">
        <v>100</v>
      </c>
      <c r="H17" s="14">
        <f t="shared" si="4"/>
        <v>12380</v>
      </c>
      <c r="I17" s="15"/>
      <c r="J17" s="1" t="e">
        <f>#REF!-F17</f>
        <v>#REF!</v>
      </c>
    </row>
    <row r="18" customFormat="1" spans="1:10">
      <c r="A18" s="16"/>
      <c r="B18" s="23"/>
      <c r="C18" s="13" t="s">
        <v>54</v>
      </c>
      <c r="D18" s="13" t="s">
        <v>55</v>
      </c>
      <c r="E18" s="14">
        <v>206.9</v>
      </c>
      <c r="F18" s="14">
        <v>198.74</v>
      </c>
      <c r="G18" s="14">
        <v>100</v>
      </c>
      <c r="H18" s="14">
        <f t="shared" si="4"/>
        <v>19874</v>
      </c>
      <c r="I18" s="15"/>
      <c r="J18" s="1" t="e">
        <f>#REF!-F18</f>
        <v>#REF!</v>
      </c>
    </row>
    <row r="19" s="3" customFormat="1" spans="1:10">
      <c r="A19" s="16"/>
      <c r="B19" s="23"/>
      <c r="C19" s="13" t="s">
        <v>54</v>
      </c>
      <c r="D19" s="13" t="s">
        <v>55</v>
      </c>
      <c r="E19" s="14">
        <v>136.63</v>
      </c>
      <c r="F19" s="14">
        <v>116.42</v>
      </c>
      <c r="G19" s="14">
        <v>100</v>
      </c>
      <c r="H19" s="14">
        <f t="shared" si="4"/>
        <v>11642</v>
      </c>
      <c r="I19" s="15"/>
      <c r="J19" s="1" t="e">
        <f>#REF!-F19</f>
        <v>#REF!</v>
      </c>
    </row>
    <row r="20" s="1" customFormat="1" spans="1:10">
      <c r="A20" s="16"/>
      <c r="B20" s="23"/>
      <c r="C20" s="13" t="s">
        <v>58</v>
      </c>
      <c r="D20" s="13" t="s">
        <v>59</v>
      </c>
      <c r="E20" s="14">
        <v>120</v>
      </c>
      <c r="F20" s="14">
        <v>0</v>
      </c>
      <c r="G20" s="14">
        <v>100</v>
      </c>
      <c r="H20" s="14">
        <f t="shared" si="4"/>
        <v>0</v>
      </c>
      <c r="I20" s="15"/>
      <c r="J20" s="1" t="e">
        <f>#REF!-F20</f>
        <v>#REF!</v>
      </c>
    </row>
    <row r="21" s="1" customFormat="1" spans="1:10">
      <c r="A21" s="16"/>
      <c r="B21" s="23"/>
      <c r="C21" s="13" t="s">
        <v>61</v>
      </c>
      <c r="D21" s="13" t="s">
        <v>62</v>
      </c>
      <c r="E21" s="14">
        <v>185.44</v>
      </c>
      <c r="F21" s="14">
        <v>116.83</v>
      </c>
      <c r="G21" s="14">
        <v>100</v>
      </c>
      <c r="H21" s="14">
        <f t="shared" si="4"/>
        <v>11683</v>
      </c>
      <c r="I21" s="15"/>
      <c r="J21" s="1" t="e">
        <f>#REF!-F21</f>
        <v>#REF!</v>
      </c>
    </row>
    <row r="22" s="1" customFormat="1" ht="21" spans="1:10">
      <c r="A22" s="16"/>
      <c r="B22" s="23"/>
      <c r="C22" s="13" t="s">
        <v>63</v>
      </c>
      <c r="D22" s="13" t="s">
        <v>64</v>
      </c>
      <c r="E22" s="14">
        <v>215</v>
      </c>
      <c r="F22" s="14">
        <v>213.23</v>
      </c>
      <c r="G22" s="14">
        <v>100</v>
      </c>
      <c r="H22" s="14">
        <f t="shared" si="4"/>
        <v>21323</v>
      </c>
      <c r="I22" s="15"/>
      <c r="J22" s="1" t="e">
        <f>#REF!-F22</f>
        <v>#REF!</v>
      </c>
    </row>
    <row r="23" s="3" customFormat="1" spans="1:10">
      <c r="A23" s="19"/>
      <c r="B23" s="23"/>
      <c r="C23" s="24" t="s">
        <v>168</v>
      </c>
      <c r="D23" s="24"/>
      <c r="E23" s="22">
        <f t="shared" ref="E23:H23" si="5">SUM(E14:E22)</f>
        <v>1583.099</v>
      </c>
      <c r="F23" s="22">
        <f t="shared" si="5"/>
        <v>1296</v>
      </c>
      <c r="G23" s="22"/>
      <c r="H23" s="22">
        <f t="shared" si="5"/>
        <v>129600</v>
      </c>
      <c r="I23" s="15"/>
      <c r="J23" s="1" t="e">
        <f>#REF!-F23</f>
        <v>#REF!</v>
      </c>
    </row>
    <row r="24" s="1" customFormat="1" spans="1:10">
      <c r="A24" s="11">
        <v>4</v>
      </c>
      <c r="B24" s="23" t="s">
        <v>43</v>
      </c>
      <c r="C24" s="13" t="s">
        <v>78</v>
      </c>
      <c r="D24" s="13" t="s">
        <v>43</v>
      </c>
      <c r="E24" s="14">
        <v>654.07</v>
      </c>
      <c r="F24" s="14">
        <v>307.93</v>
      </c>
      <c r="G24" s="14">
        <v>100</v>
      </c>
      <c r="H24" s="14">
        <f t="shared" ref="H24:H27" si="6">ROUND(F24*G24,2)</f>
        <v>30793</v>
      </c>
      <c r="I24" s="15"/>
      <c r="J24" s="1" t="e">
        <f>#REF!-F24</f>
        <v>#REF!</v>
      </c>
    </row>
    <row r="25" s="4" customFormat="1" spans="1:10">
      <c r="A25" s="16"/>
      <c r="B25" s="23"/>
      <c r="C25" s="13" t="s">
        <v>83</v>
      </c>
      <c r="D25" s="13" t="s">
        <v>84</v>
      </c>
      <c r="E25" s="14">
        <v>912.09</v>
      </c>
      <c r="F25" s="14">
        <v>251.23</v>
      </c>
      <c r="G25" s="14">
        <v>100</v>
      </c>
      <c r="H25" s="14">
        <f t="shared" si="6"/>
        <v>25123</v>
      </c>
      <c r="I25" s="15"/>
      <c r="J25" s="1" t="e">
        <f>#REF!-F25</f>
        <v>#REF!</v>
      </c>
    </row>
    <row r="26" s="3" customFormat="1" spans="1:10">
      <c r="A26" s="19"/>
      <c r="B26" s="23"/>
      <c r="C26" s="24" t="s">
        <v>168</v>
      </c>
      <c r="D26" s="24"/>
      <c r="E26" s="22">
        <f t="shared" ref="E26:H26" si="7">SUM(E24:E25)</f>
        <v>1566.16</v>
      </c>
      <c r="F26" s="22">
        <f t="shared" si="7"/>
        <v>559.16</v>
      </c>
      <c r="G26" s="22"/>
      <c r="H26" s="22">
        <f t="shared" si="7"/>
        <v>55916</v>
      </c>
      <c r="I26" s="15"/>
      <c r="J26" s="1" t="e">
        <f>#REF!-F26</f>
        <v>#REF!</v>
      </c>
    </row>
    <row r="27" s="1" customFormat="1" ht="21" spans="1:10">
      <c r="A27" s="11">
        <v>5</v>
      </c>
      <c r="B27" s="23" t="s">
        <v>86</v>
      </c>
      <c r="C27" s="13" t="s">
        <v>87</v>
      </c>
      <c r="D27" s="13" t="s">
        <v>88</v>
      </c>
      <c r="E27" s="14">
        <v>464.52</v>
      </c>
      <c r="F27" s="14">
        <v>217.72</v>
      </c>
      <c r="G27" s="14">
        <v>100</v>
      </c>
      <c r="H27" s="14">
        <f t="shared" si="6"/>
        <v>21772</v>
      </c>
      <c r="I27" s="15" t="s">
        <v>169</v>
      </c>
      <c r="J27" s="1" t="e">
        <f>#REF!-F27</f>
        <v>#REF!</v>
      </c>
    </row>
    <row r="28" s="3" customFormat="1" spans="1:10">
      <c r="A28" s="19"/>
      <c r="B28" s="23"/>
      <c r="C28" s="24" t="s">
        <v>168</v>
      </c>
      <c r="D28" s="24"/>
      <c r="E28" s="22">
        <f t="shared" ref="E28:H28" si="8">E27</f>
        <v>464.52</v>
      </c>
      <c r="F28" s="22">
        <f t="shared" si="8"/>
        <v>217.72</v>
      </c>
      <c r="G28" s="22"/>
      <c r="H28" s="22">
        <f t="shared" si="8"/>
        <v>21772</v>
      </c>
      <c r="I28" s="15"/>
      <c r="J28" s="1" t="e">
        <f>#REF!-F28</f>
        <v>#REF!</v>
      </c>
    </row>
    <row r="29" s="1" customFormat="1" spans="1:10">
      <c r="A29" s="11">
        <v>6</v>
      </c>
      <c r="B29" s="11" t="s">
        <v>95</v>
      </c>
      <c r="C29" s="13" t="s">
        <v>96</v>
      </c>
      <c r="D29" s="13" t="s">
        <v>97</v>
      </c>
      <c r="E29" s="14">
        <v>440</v>
      </c>
      <c r="F29" s="14">
        <v>440</v>
      </c>
      <c r="G29" s="14">
        <v>100</v>
      </c>
      <c r="H29" s="14">
        <f t="shared" ref="H29:H33" si="9">ROUND(F29*G29,2)</f>
        <v>44000</v>
      </c>
      <c r="I29" s="15"/>
      <c r="J29" s="1" t="e">
        <f>#REF!-F29</f>
        <v>#REF!</v>
      </c>
    </row>
    <row r="30" s="1" customFormat="1" spans="1:10">
      <c r="A30" s="16"/>
      <c r="B30" s="16"/>
      <c r="C30" s="13" t="s">
        <v>170</v>
      </c>
      <c r="D30" s="13" t="s">
        <v>97</v>
      </c>
      <c r="E30" s="14">
        <v>100</v>
      </c>
      <c r="F30" s="14">
        <v>0</v>
      </c>
      <c r="G30" s="14">
        <v>100</v>
      </c>
      <c r="H30" s="14">
        <f t="shared" si="9"/>
        <v>0</v>
      </c>
      <c r="I30" s="15"/>
      <c r="J30" s="1" t="e">
        <f>#REF!-F30</f>
        <v>#REF!</v>
      </c>
    </row>
    <row r="31" s="1" customFormat="1" spans="1:10">
      <c r="A31" s="16"/>
      <c r="B31" s="16"/>
      <c r="C31" s="13" t="s">
        <v>100</v>
      </c>
      <c r="D31" s="13" t="s">
        <v>101</v>
      </c>
      <c r="E31" s="14">
        <v>184.02</v>
      </c>
      <c r="F31" s="14">
        <v>113.77</v>
      </c>
      <c r="G31" s="14">
        <v>100</v>
      </c>
      <c r="H31" s="14">
        <f t="shared" si="9"/>
        <v>11377</v>
      </c>
      <c r="I31" s="15"/>
      <c r="J31" s="1" t="e">
        <f>#REF!-F31</f>
        <v>#REF!</v>
      </c>
    </row>
    <row r="32" s="1" customFormat="1" spans="1:10">
      <c r="A32" s="16"/>
      <c r="B32" s="16"/>
      <c r="C32" s="13" t="s">
        <v>103</v>
      </c>
      <c r="D32" s="13" t="s">
        <v>104</v>
      </c>
      <c r="E32" s="14">
        <v>209.43</v>
      </c>
      <c r="F32" s="14">
        <v>196.58</v>
      </c>
      <c r="G32" s="14">
        <v>100</v>
      </c>
      <c r="H32" s="14">
        <f t="shared" si="9"/>
        <v>19658</v>
      </c>
      <c r="I32" s="15"/>
      <c r="J32" s="1" t="e">
        <f>#REF!-F32</f>
        <v>#REF!</v>
      </c>
    </row>
    <row r="33" s="1" customFormat="1" spans="1:10">
      <c r="A33" s="16"/>
      <c r="B33" s="16"/>
      <c r="C33" s="13" t="s">
        <v>105</v>
      </c>
      <c r="D33" s="13" t="s">
        <v>106</v>
      </c>
      <c r="E33" s="14">
        <v>105.23</v>
      </c>
      <c r="F33" s="14">
        <v>0</v>
      </c>
      <c r="G33" s="14">
        <v>100</v>
      </c>
      <c r="H33" s="14">
        <f t="shared" si="9"/>
        <v>0</v>
      </c>
      <c r="I33" s="15"/>
      <c r="J33" s="1" t="e">
        <f>#REF!-F33</f>
        <v>#REF!</v>
      </c>
    </row>
    <row r="34" s="3" customFormat="1" spans="1:10">
      <c r="A34" s="19"/>
      <c r="B34" s="19"/>
      <c r="C34" s="25" t="s">
        <v>168</v>
      </c>
      <c r="D34" s="26"/>
      <c r="E34" s="22">
        <f t="shared" ref="E34:H34" si="10">SUM(E29:E33)</f>
        <v>1038.68</v>
      </c>
      <c r="F34" s="22">
        <f t="shared" si="10"/>
        <v>750.35</v>
      </c>
      <c r="G34" s="22"/>
      <c r="H34" s="22">
        <f t="shared" si="10"/>
        <v>75035</v>
      </c>
      <c r="I34" s="15"/>
      <c r="J34" s="1" t="e">
        <f>#REF!-F34</f>
        <v>#REF!</v>
      </c>
    </row>
    <row r="35" s="3" customFormat="1" spans="1:10">
      <c r="A35" s="12">
        <v>7</v>
      </c>
      <c r="B35" s="11" t="s">
        <v>135</v>
      </c>
      <c r="C35" s="13" t="s">
        <v>140</v>
      </c>
      <c r="D35" s="13" t="s">
        <v>171</v>
      </c>
      <c r="E35" s="14">
        <v>166.05</v>
      </c>
      <c r="F35" s="14">
        <v>155.61</v>
      </c>
      <c r="G35" s="14">
        <v>100</v>
      </c>
      <c r="H35" s="14">
        <f t="shared" ref="H35:H39" si="11">ROUND(F35*G35,2)</f>
        <v>15561</v>
      </c>
      <c r="I35" s="27"/>
      <c r="J35" s="1" t="e">
        <f>#REF!-F35</f>
        <v>#REF!</v>
      </c>
    </row>
    <row r="36" s="3" customFormat="1" spans="1:10">
      <c r="A36" s="18"/>
      <c r="B36" s="19"/>
      <c r="C36" s="20" t="s">
        <v>168</v>
      </c>
      <c r="D36" s="21"/>
      <c r="E36" s="22">
        <f t="shared" ref="E36:H36" si="12">E35</f>
        <v>166.05</v>
      </c>
      <c r="F36" s="22">
        <f t="shared" si="12"/>
        <v>155.61</v>
      </c>
      <c r="G36" s="22"/>
      <c r="H36" s="22">
        <f t="shared" si="12"/>
        <v>15561</v>
      </c>
      <c r="I36" s="15"/>
      <c r="J36" s="1" t="e">
        <f>#REF!-F36</f>
        <v>#REF!</v>
      </c>
    </row>
    <row r="37" s="1" customFormat="1" ht="21" spans="1:10">
      <c r="A37" s="11">
        <v>8</v>
      </c>
      <c r="B37" s="11" t="s">
        <v>148</v>
      </c>
      <c r="C37" s="13" t="s">
        <v>149</v>
      </c>
      <c r="D37" s="13" t="s">
        <v>150</v>
      </c>
      <c r="E37" s="28">
        <v>109.15</v>
      </c>
      <c r="F37" s="14">
        <v>107.55</v>
      </c>
      <c r="G37" s="14">
        <v>100</v>
      </c>
      <c r="H37" s="14">
        <f t="shared" si="11"/>
        <v>10755</v>
      </c>
      <c r="I37" s="15"/>
      <c r="J37" s="1" t="e">
        <f>#REF!-F37</f>
        <v>#REF!</v>
      </c>
    </row>
    <row r="38" s="1" customFormat="1" spans="1:10">
      <c r="A38" s="16"/>
      <c r="B38" s="16"/>
      <c r="C38" s="13" t="s">
        <v>152</v>
      </c>
      <c r="D38" s="13" t="s">
        <v>153</v>
      </c>
      <c r="E38" s="28">
        <v>101.332</v>
      </c>
      <c r="F38" s="14">
        <v>100.72</v>
      </c>
      <c r="G38" s="14">
        <v>100</v>
      </c>
      <c r="H38" s="14">
        <f t="shared" si="11"/>
        <v>10072</v>
      </c>
      <c r="I38" s="15"/>
      <c r="J38" s="1" t="e">
        <f>#REF!-F38</f>
        <v>#REF!</v>
      </c>
    </row>
    <row r="39" s="1" customFormat="1" ht="21" spans="1:10">
      <c r="A39" s="16"/>
      <c r="B39" s="16"/>
      <c r="C39" s="13" t="s">
        <v>155</v>
      </c>
      <c r="D39" s="13" t="s">
        <v>156</v>
      </c>
      <c r="E39" s="28">
        <v>176.06</v>
      </c>
      <c r="F39" s="14">
        <v>100.9</v>
      </c>
      <c r="G39" s="14">
        <v>100</v>
      </c>
      <c r="H39" s="14">
        <f t="shared" si="11"/>
        <v>10090</v>
      </c>
      <c r="I39" s="15"/>
      <c r="J39" s="1" t="e">
        <f>#REF!-F39</f>
        <v>#REF!</v>
      </c>
    </row>
    <row r="40" s="3" customFormat="1" spans="1:10">
      <c r="A40" s="19"/>
      <c r="B40" s="19"/>
      <c r="C40" s="20" t="s">
        <v>168</v>
      </c>
      <c r="D40" s="21"/>
      <c r="E40" s="22">
        <f t="shared" ref="E40:H40" si="13">SUM(E37:E39)</f>
        <v>386.542</v>
      </c>
      <c r="F40" s="22">
        <f t="shared" si="13"/>
        <v>309.17</v>
      </c>
      <c r="G40" s="22"/>
      <c r="H40" s="22">
        <f t="shared" si="13"/>
        <v>30917</v>
      </c>
      <c r="I40" s="15"/>
      <c r="J40" s="1" t="e">
        <f>#REF!-F40</f>
        <v>#REF!</v>
      </c>
    </row>
    <row r="41" s="1" customFormat="1" spans="1:10">
      <c r="A41" s="11">
        <v>9</v>
      </c>
      <c r="B41" s="11" t="s">
        <v>158</v>
      </c>
      <c r="C41" s="13" t="s">
        <v>159</v>
      </c>
      <c r="D41" s="13" t="s">
        <v>160</v>
      </c>
      <c r="E41" s="14">
        <v>137.98</v>
      </c>
      <c r="F41" s="14">
        <v>137.98</v>
      </c>
      <c r="G41" s="14">
        <v>100</v>
      </c>
      <c r="H41" s="14">
        <f>ROUND(F41*G41,2)</f>
        <v>13798</v>
      </c>
      <c r="I41" s="15"/>
      <c r="J41" s="1" t="e">
        <f>#REF!-F41</f>
        <v>#REF!</v>
      </c>
    </row>
    <row r="42" s="3" customFormat="1" spans="1:10">
      <c r="A42" s="19"/>
      <c r="B42" s="19"/>
      <c r="C42" s="20" t="s">
        <v>168</v>
      </c>
      <c r="D42" s="21"/>
      <c r="E42" s="22">
        <f t="shared" ref="E42:H42" si="14">E41</f>
        <v>137.98</v>
      </c>
      <c r="F42" s="22">
        <f t="shared" si="14"/>
        <v>137.98</v>
      </c>
      <c r="G42" s="22"/>
      <c r="H42" s="22">
        <f t="shared" si="14"/>
        <v>13798</v>
      </c>
      <c r="I42" s="15"/>
      <c r="J42" s="1" t="e">
        <f>#REF!-F42</f>
        <v>#REF!</v>
      </c>
    </row>
    <row r="43" s="1" customFormat="1" spans="1:10">
      <c r="A43" s="9" t="s">
        <v>161</v>
      </c>
      <c r="B43" s="29"/>
      <c r="C43" s="29"/>
      <c r="D43" s="29"/>
      <c r="E43" s="22">
        <f>E7+E13+E23+E26+E28+E34+E40+E42+E36</f>
        <v>12343.33</v>
      </c>
      <c r="F43" s="22">
        <f>F7+F13+F23+F26+F28+F34+F40+F42+F36</f>
        <v>8182.89</v>
      </c>
      <c r="G43" s="22"/>
      <c r="H43" s="22">
        <f>H7+H13+H23+H26+H28+H34+H40+H42+H36</f>
        <v>818289</v>
      </c>
      <c r="I43" s="30"/>
    </row>
  </sheetData>
  <autoFilter xmlns:etc="http://www.wps.cn/officeDocument/2017/etCustomData" ref="A2:J43" etc:filterBottomFollowUsedRange="0">
    <extLst/>
  </autoFilter>
  <mergeCells count="29">
    <mergeCell ref="A1:I1"/>
    <mergeCell ref="C7:D7"/>
    <mergeCell ref="C13:D13"/>
    <mergeCell ref="C23:D23"/>
    <mergeCell ref="C26:D26"/>
    <mergeCell ref="C28:D28"/>
    <mergeCell ref="C34:D34"/>
    <mergeCell ref="C36:D36"/>
    <mergeCell ref="C40:D40"/>
    <mergeCell ref="C42:D42"/>
    <mergeCell ref="A43:D43"/>
    <mergeCell ref="A3:A7"/>
    <mergeCell ref="A8:A13"/>
    <mergeCell ref="A14:A23"/>
    <mergeCell ref="A24:A26"/>
    <mergeCell ref="A27:A28"/>
    <mergeCell ref="A29:A34"/>
    <mergeCell ref="A35:A36"/>
    <mergeCell ref="A37:A40"/>
    <mergeCell ref="A41:A42"/>
    <mergeCell ref="B3:B7"/>
    <mergeCell ref="B8:B13"/>
    <mergeCell ref="B14:B23"/>
    <mergeCell ref="B24:B26"/>
    <mergeCell ref="B27:B28"/>
    <mergeCell ref="B29:B34"/>
    <mergeCell ref="B35:B36"/>
    <mergeCell ref="B37:B40"/>
    <mergeCell ref="B41:B42"/>
  </mergeCells>
  <conditionalFormatting sqref="E6">
    <cfRule type="duplicateValues" dxfId="0" priority="33"/>
  </conditionalFormatting>
  <conditionalFormatting sqref="H7">
    <cfRule type="duplicateValues" dxfId="0" priority="20"/>
  </conditionalFormatting>
  <conditionalFormatting sqref="E13:G13">
    <cfRule type="duplicateValues" dxfId="0" priority="19"/>
  </conditionalFormatting>
  <conditionalFormatting sqref="H13">
    <cfRule type="duplicateValues" dxfId="0" priority="18"/>
  </conditionalFormatting>
  <conditionalFormatting sqref="E23:G23">
    <cfRule type="duplicateValues" dxfId="0" priority="17"/>
  </conditionalFormatting>
  <conditionalFormatting sqref="H23">
    <cfRule type="duplicateValues" dxfId="0" priority="16"/>
  </conditionalFormatting>
  <conditionalFormatting sqref="E26">
    <cfRule type="duplicateValues" dxfId="0" priority="32"/>
  </conditionalFormatting>
  <conditionalFormatting sqref="F26">
    <cfRule type="duplicateValues" dxfId="0" priority="15"/>
  </conditionalFormatting>
  <conditionalFormatting sqref="H26">
    <cfRule type="duplicateValues" dxfId="0" priority="14"/>
  </conditionalFormatting>
  <conditionalFormatting sqref="E28">
    <cfRule type="duplicateValues" dxfId="0" priority="23"/>
  </conditionalFormatting>
  <conditionalFormatting sqref="F28">
    <cfRule type="duplicateValues" dxfId="0" priority="13"/>
  </conditionalFormatting>
  <conditionalFormatting sqref="H28">
    <cfRule type="duplicateValues" dxfId="0" priority="12"/>
  </conditionalFormatting>
  <conditionalFormatting sqref="E34">
    <cfRule type="duplicateValues" dxfId="0" priority="28"/>
  </conditionalFormatting>
  <conditionalFormatting sqref="F34">
    <cfRule type="duplicateValues" dxfId="0" priority="11"/>
  </conditionalFormatting>
  <conditionalFormatting sqref="H34">
    <cfRule type="duplicateValues" dxfId="0" priority="10"/>
  </conditionalFormatting>
  <conditionalFormatting sqref="E36">
    <cfRule type="duplicateValues" dxfId="0" priority="9"/>
  </conditionalFormatting>
  <conditionalFormatting sqref="F36">
    <cfRule type="duplicateValues" dxfId="0" priority="8"/>
  </conditionalFormatting>
  <conditionalFormatting sqref="H36">
    <cfRule type="duplicateValues" dxfId="0" priority="7"/>
  </conditionalFormatting>
  <conditionalFormatting sqref="E40">
    <cfRule type="duplicateValues" dxfId="0" priority="26"/>
  </conditionalFormatting>
  <conditionalFormatting sqref="F40">
    <cfRule type="duplicateValues" dxfId="0" priority="6"/>
  </conditionalFormatting>
  <conditionalFormatting sqref="H40">
    <cfRule type="duplicateValues" dxfId="0" priority="5"/>
  </conditionalFormatting>
  <conditionalFormatting sqref="E42">
    <cfRule type="duplicateValues" dxfId="0" priority="4"/>
  </conditionalFormatting>
  <conditionalFormatting sqref="F42">
    <cfRule type="duplicateValues" dxfId="0" priority="3"/>
  </conditionalFormatting>
  <conditionalFormatting sqref="H42">
    <cfRule type="duplicateValues" dxfId="0" priority="2"/>
  </conditionalFormatting>
  <conditionalFormatting sqref="E43:H43">
    <cfRule type="duplicateValues" dxfId="0" priority="1"/>
  </conditionalFormatting>
  <conditionalFormatting sqref="E3:E5 F7 E35 E37:E39 E41 E29:E33 E27 E24:E25 E14:E22 E7:E12">
    <cfRule type="duplicateValues" dxfId="0" priority="35"/>
  </conditionalFormatting>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企业</vt:lpstr>
      <vt:lpstr>政府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一堑、一智</cp:lastModifiedBy>
  <dcterms:created xsi:type="dcterms:W3CDTF">2008-09-11T17:22:00Z</dcterms:created>
  <cp:lastPrinted>2022-09-27T02:42:00Z</cp:lastPrinted>
  <dcterms:modified xsi:type="dcterms:W3CDTF">2025-12-10T06:18:57Z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98DFEA0D0E10423EAEF13C8777619A78_13</vt:lpwstr>
  </property>
  <property fmtid="{D5CDD505-2E9C-101B-9397-08002B2CF9AE}" pid="3" name="KSOProductBuildVer">
    <vt:lpwstr>2052-12.1.0.24034</vt:lpwstr>
  </property>
  <property fmtid="{D5CDD505-2E9C-101B-9397-08002B2CF9AE}" pid="4" name="CalculationRule">
    <vt:i4>0</vt:i4>
  </property>
</Properties>
</file>